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E:\Do You Convert Dropbox\Kevin Oakley\DoYouConvert\Resources\"/>
    </mc:Choice>
  </mc:AlternateContent>
  <xr:revisionPtr revIDLastSave="0" documentId="13_ncr:1_{465A161A-B326-4930-98CB-88471F8908C2}" xr6:coauthVersionLast="45" xr6:coauthVersionMax="45" xr10:uidLastSave="{00000000-0000-0000-0000-000000000000}"/>
  <bookViews>
    <workbookView xWindow="-120" yWindow="-120" windowWidth="29040" windowHeight="15990" tabRatio="766" activeTab="7" xr2:uid="{00000000-000D-0000-FFFF-FFFF00000000}"/>
  </bookViews>
  <sheets>
    <sheet name="Small - Keep Website" sheetId="19" r:id="rId1"/>
    <sheet name="Small - New Website" sheetId="20" r:id="rId2"/>
    <sheet name="Medium - Keep Website" sheetId="1" r:id="rId3"/>
    <sheet name="Medium - New Website" sheetId="14" r:id="rId4"/>
    <sheet name="Large - Keep Website" sheetId="15" r:id="rId5"/>
    <sheet name="Large - New Website" sheetId="16" r:id="rId6"/>
    <sheet name="Giant - Keep Website" sheetId="17" r:id="rId7"/>
    <sheet name="Giant - New Website" sheetId="18" r:id="rId8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" i="14" l="1"/>
  <c r="B6" i="1"/>
  <c r="B6" i="20"/>
  <c r="B20" i="19"/>
  <c r="B18" i="19"/>
  <c r="B6" i="19"/>
  <c r="I1" i="19" l="1"/>
  <c r="C18" i="20" l="1"/>
  <c r="D16" i="20" s="1"/>
  <c r="E16" i="20"/>
  <c r="D15" i="20"/>
  <c r="D6" i="20"/>
  <c r="D18" i="20" s="1"/>
  <c r="I1" i="20"/>
  <c r="B17" i="20" s="1"/>
  <c r="E17" i="20" s="1"/>
  <c r="B7" i="19"/>
  <c r="B10" i="16"/>
  <c r="B10" i="17"/>
  <c r="C18" i="19"/>
  <c r="D15" i="19" s="1"/>
  <c r="E16" i="19"/>
  <c r="B9" i="18"/>
  <c r="B7" i="18"/>
  <c r="C18" i="18"/>
  <c r="D6" i="18" s="1"/>
  <c r="D18" i="18" s="1"/>
  <c r="D16" i="18"/>
  <c r="D15" i="18"/>
  <c r="B14" i="18"/>
  <c r="E14" i="18" s="1"/>
  <c r="D13" i="18"/>
  <c r="B13" i="18"/>
  <c r="E13" i="18" s="1"/>
  <c r="B12" i="18"/>
  <c r="E12" i="18" s="1"/>
  <c r="D10" i="18"/>
  <c r="I1" i="18"/>
  <c r="B6" i="18" s="1"/>
  <c r="B8" i="18" s="1"/>
  <c r="B6" i="17"/>
  <c r="B9" i="17" s="1"/>
  <c r="I1" i="17"/>
  <c r="B12" i="17" s="1"/>
  <c r="C18" i="17"/>
  <c r="D15" i="17" s="1"/>
  <c r="C18" i="16"/>
  <c r="D13" i="16" s="1"/>
  <c r="B17" i="16"/>
  <c r="E17" i="16" s="1"/>
  <c r="E16" i="16"/>
  <c r="I1" i="16"/>
  <c r="B15" i="16" s="1"/>
  <c r="E15" i="16" s="1"/>
  <c r="E16" i="15"/>
  <c r="I1" i="15"/>
  <c r="B10" i="15" s="1"/>
  <c r="C18" i="15"/>
  <c r="D16" i="15" s="1"/>
  <c r="D15" i="15"/>
  <c r="D13" i="15"/>
  <c r="D10" i="15"/>
  <c r="D6" i="15"/>
  <c r="D18" i="15" s="1"/>
  <c r="C18" i="14"/>
  <c r="D16" i="14" s="1"/>
  <c r="E16" i="14"/>
  <c r="I1" i="14"/>
  <c r="I1" i="1"/>
  <c r="B11" i="18" l="1"/>
  <c r="E11" i="18" s="1"/>
  <c r="B8" i="17"/>
  <c r="B15" i="18"/>
  <c r="E15" i="18" s="1"/>
  <c r="B15" i="15"/>
  <c r="D15" i="16"/>
  <c r="D16" i="16"/>
  <c r="B16" i="18"/>
  <c r="E16" i="18" s="1"/>
  <c r="D6" i="14"/>
  <c r="D18" i="14" s="1"/>
  <c r="B7" i="17"/>
  <c r="B10" i="18"/>
  <c r="E10" i="18" s="1"/>
  <c r="D10" i="14"/>
  <c r="B17" i="17"/>
  <c r="D13" i="14"/>
  <c r="B15" i="17"/>
  <c r="D15" i="14"/>
  <c r="B16" i="17"/>
  <c r="E16" i="17" s="1"/>
  <c r="B11" i="20"/>
  <c r="E11" i="20" s="1"/>
  <c r="B10" i="20"/>
  <c r="E10" i="20" s="1"/>
  <c r="B12" i="20"/>
  <c r="E12" i="20" s="1"/>
  <c r="B13" i="20"/>
  <c r="E13" i="20" s="1"/>
  <c r="D13" i="20"/>
  <c r="D10" i="20"/>
  <c r="B14" i="20"/>
  <c r="E14" i="20" s="1"/>
  <c r="E15" i="20"/>
  <c r="B8" i="19"/>
  <c r="B17" i="19"/>
  <c r="E17" i="19" s="1"/>
  <c r="B15" i="19"/>
  <c r="E15" i="19" s="1"/>
  <c r="B14" i="19"/>
  <c r="E14" i="19" s="1"/>
  <c r="B13" i="19"/>
  <c r="E13" i="19" s="1"/>
  <c r="B12" i="19"/>
  <c r="E12" i="19" s="1"/>
  <c r="B10" i="19"/>
  <c r="E10" i="19" s="1"/>
  <c r="B11" i="19"/>
  <c r="E11" i="19" s="1"/>
  <c r="D6" i="19"/>
  <c r="D18" i="19" s="1"/>
  <c r="D13" i="19"/>
  <c r="D10" i="19"/>
  <c r="D16" i="19"/>
  <c r="E8" i="18"/>
  <c r="E7" i="18"/>
  <c r="E6" i="18"/>
  <c r="E9" i="18"/>
  <c r="B17" i="18"/>
  <c r="E17" i="18" s="1"/>
  <c r="D16" i="17"/>
  <c r="D6" i="17"/>
  <c r="D18" i="17" s="1"/>
  <c r="B11" i="17"/>
  <c r="E11" i="17" s="1"/>
  <c r="E12" i="17"/>
  <c r="D13" i="17"/>
  <c r="B14" i="17"/>
  <c r="E14" i="17" s="1"/>
  <c r="D10" i="17"/>
  <c r="E15" i="17"/>
  <c r="E10" i="17"/>
  <c r="B13" i="17"/>
  <c r="E13" i="17" s="1"/>
  <c r="E17" i="17"/>
  <c r="B6" i="16"/>
  <c r="D6" i="16"/>
  <c r="D18" i="16" s="1"/>
  <c r="E10" i="16"/>
  <c r="D10" i="16"/>
  <c r="B11" i="16"/>
  <c r="E11" i="16" s="1"/>
  <c r="B12" i="16"/>
  <c r="E12" i="16" s="1"/>
  <c r="B13" i="16"/>
  <c r="E13" i="16" s="1"/>
  <c r="B14" i="16"/>
  <c r="E14" i="16" s="1"/>
  <c r="B6" i="15"/>
  <c r="E10" i="15"/>
  <c r="B11" i="15"/>
  <c r="E11" i="15" s="1"/>
  <c r="B17" i="15"/>
  <c r="E17" i="15" s="1"/>
  <c r="B12" i="15"/>
  <c r="E12" i="15" s="1"/>
  <c r="E15" i="15"/>
  <c r="B13" i="15"/>
  <c r="E13" i="15" s="1"/>
  <c r="B14" i="15"/>
  <c r="E14" i="15" s="1"/>
  <c r="B14" i="14"/>
  <c r="E14" i="14" s="1"/>
  <c r="B17" i="14"/>
  <c r="E17" i="14" s="1"/>
  <c r="B13" i="14"/>
  <c r="E13" i="14" s="1"/>
  <c r="B12" i="14"/>
  <c r="E12" i="14" s="1"/>
  <c r="B11" i="14"/>
  <c r="E11" i="14" s="1"/>
  <c r="B10" i="14"/>
  <c r="E10" i="14" s="1"/>
  <c r="B15" i="14"/>
  <c r="E15" i="14" s="1"/>
  <c r="B11" i="1"/>
  <c r="E11" i="1" s="1"/>
  <c r="B12" i="1"/>
  <c r="E12" i="1" s="1"/>
  <c r="B7" i="1"/>
  <c r="B8" i="1"/>
  <c r="B10" i="1"/>
  <c r="E10" i="1" s="1"/>
  <c r="B14" i="1"/>
  <c r="E14" i="1" s="1"/>
  <c r="B13" i="1"/>
  <c r="E13" i="1" s="1"/>
  <c r="B17" i="1"/>
  <c r="E17" i="1" s="1"/>
  <c r="B15" i="1"/>
  <c r="E15" i="1" s="1"/>
  <c r="E16" i="1"/>
  <c r="B9" i="16" l="1"/>
  <c r="B7" i="16"/>
  <c r="B8" i="16"/>
  <c r="B18" i="18"/>
  <c r="B7" i="15"/>
  <c r="B8" i="15"/>
  <c r="B8" i="20"/>
  <c r="B7" i="20"/>
  <c r="E7" i="20" s="1"/>
  <c r="B9" i="20"/>
  <c r="B7" i="14"/>
  <c r="B9" i="14"/>
  <c r="E9" i="14" s="1"/>
  <c r="B8" i="14"/>
  <c r="E6" i="20"/>
  <c r="B18" i="20"/>
  <c r="E8" i="20"/>
  <c r="E9" i="20"/>
  <c r="E7" i="19"/>
  <c r="B9" i="19"/>
  <c r="E9" i="19" s="1"/>
  <c r="E6" i="19"/>
  <c r="E8" i="19"/>
  <c r="B20" i="18"/>
  <c r="E18" i="18"/>
  <c r="E9" i="17"/>
  <c r="E6" i="17"/>
  <c r="E8" i="17"/>
  <c r="E7" i="17"/>
  <c r="B18" i="17"/>
  <c r="B20" i="17" s="1"/>
  <c r="E9" i="16"/>
  <c r="E8" i="16"/>
  <c r="E7" i="16"/>
  <c r="E6" i="16"/>
  <c r="B18" i="16"/>
  <c r="E6" i="15"/>
  <c r="B18" i="15"/>
  <c r="E8" i="15"/>
  <c r="E7" i="15"/>
  <c r="B9" i="15"/>
  <c r="E9" i="15" s="1"/>
  <c r="E6" i="14"/>
  <c r="B18" i="14"/>
  <c r="E8" i="14"/>
  <c r="E7" i="14"/>
  <c r="B9" i="1"/>
  <c r="E9" i="1" s="1"/>
  <c r="E8" i="1"/>
  <c r="E6" i="1"/>
  <c r="C18" i="1"/>
  <c r="E18" i="20" l="1"/>
  <c r="B20" i="20"/>
  <c r="E18" i="19"/>
  <c r="E18" i="17"/>
  <c r="E18" i="16"/>
  <c r="B20" i="16"/>
  <c r="E18" i="15"/>
  <c r="B20" i="15"/>
  <c r="E18" i="14"/>
  <c r="B20" i="14"/>
  <c r="E7" i="1"/>
  <c r="D10" i="1"/>
  <c r="D15" i="1"/>
  <c r="D16" i="1"/>
  <c r="D6" i="1"/>
  <c r="D13" i="1"/>
  <c r="D18" i="1" l="1"/>
  <c r="B18" i="1" l="1"/>
  <c r="B20" i="1" s="1"/>
  <c r="E1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Kevin</author>
  </authors>
  <commentList>
    <comment ref="D1" authorId="0" shapeId="0" xr:uid="{0334DD55-93B5-4B88-91B8-CEE4DB5C2856}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# of closings x avg sales price</t>
        </r>
      </text>
    </comment>
    <comment ref="C5" authorId="0" shapeId="0" xr:uid="{50A4B75A-A019-4B6C-9ACA-7098490429C0}">
      <text>
        <r>
          <rPr>
            <b/>
            <sz val="9"/>
            <color indexed="81"/>
            <rFont val="Tahoma"/>
            <charset val="1"/>
          </rPr>
          <t>Kevin:</t>
        </r>
        <r>
          <rPr>
            <sz val="9"/>
            <color indexed="81"/>
            <rFont val="Tahoma"/>
            <charset val="1"/>
          </rPr>
          <t xml:space="preserve">
In this column enter in 2019 spending to see the change in amount spent and % of budget</t>
        </r>
      </text>
    </comment>
    <comment ref="B6" authorId="0" shapeId="0" xr:uid="{76D0543E-E0BE-489F-A1AA-3E117DC6B2BF}">
      <text>
        <r>
          <rPr>
            <b/>
            <sz val="9"/>
            <color indexed="81"/>
            <rFont val="Tahoma"/>
            <charset val="1"/>
          </rPr>
          <t>Kevin:</t>
        </r>
        <r>
          <rPr>
            <sz val="9"/>
            <color indexed="81"/>
            <rFont val="Tahoma"/>
            <charset val="1"/>
          </rPr>
          <t xml:space="preserve">
This red number is a total of the 3 below in black</t>
        </r>
      </text>
    </comment>
    <comment ref="A7" authorId="0" shapeId="0" xr:uid="{BE53752D-731F-40B2-9A55-F04DA5685B91}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FB, INSTA, Remarketing, Video, SEM, PLUS Syndication</t>
        </r>
      </text>
    </comment>
    <comment ref="A8" authorId="0" shapeId="0" xr:uid="{620EF540-0A89-444C-82D5-D38F655AF80A}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Website expenses plus some web / online sales support tools depending on company setup</t>
        </r>
      </text>
    </comment>
    <comment ref="A9" authorId="0" shapeId="0" xr:uid="{DD1457B4-470A-46A1-AACE-9B1F7D38E51F}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Photos, videos, renderings, copywriting services, podcasting, etc!</t>
        </r>
      </text>
    </comment>
    <comment ref="A10" authorId="0" shapeId="0" xr:uid="{B1824ECB-A8B8-4310-A9AF-DDA867FE6C7F}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All exterior signage (including billboards) plus sales office / model interior signage</t>
        </r>
      </text>
    </comment>
    <comment ref="A11" authorId="0" shapeId="0" xr:uid="{64D3ECC9-4BF3-4B98-AC12-5C69AF0168A5}">
      <text>
        <r>
          <rPr>
            <b/>
            <sz val="9"/>
            <color indexed="81"/>
            <rFont val="Tahoma"/>
            <charset val="1"/>
          </rPr>
          <t>Kevin:</t>
        </r>
        <r>
          <rPr>
            <sz val="9"/>
            <color indexed="81"/>
            <rFont val="Tahoma"/>
            <charset val="1"/>
          </rPr>
          <t xml:space="preserve">
All printed material from newspapers to direct mail</t>
        </r>
      </text>
    </comment>
    <comment ref="A12" authorId="0" shapeId="0" xr:uid="{C27996B9-D92D-4308-AF45-B1A6371CC463}">
      <text>
        <r>
          <rPr>
            <b/>
            <sz val="9"/>
            <color indexed="81"/>
            <rFont val="Tahoma"/>
            <charset val="1"/>
          </rPr>
          <t>Kevin:</t>
        </r>
        <r>
          <rPr>
            <sz val="9"/>
            <color indexed="81"/>
            <rFont val="Tahoma"/>
            <charset val="1"/>
          </rPr>
          <t xml:space="preserve">
Business cards, floor plans, etc (it's ok to be fully digital instead!)</t>
        </r>
      </text>
    </comment>
    <comment ref="A14" authorId="0" shapeId="0" xr:uid="{8454BEC5-A611-4B10-A88C-B80FAB506264}">
      <text>
        <r>
          <rPr>
            <b/>
            <sz val="9"/>
            <color indexed="81"/>
            <rFont val="Tahoma"/>
            <charset val="1"/>
          </rPr>
          <t>Kevin:</t>
        </r>
        <r>
          <rPr>
            <sz val="9"/>
            <color indexed="81"/>
            <rFont val="Tahoma"/>
            <charset val="1"/>
          </rPr>
          <t xml:space="preserve">
Home buyer experience improvement / gifts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Kevin</author>
  </authors>
  <commentList>
    <comment ref="D1" authorId="0" shapeId="0" xr:uid="{DBCCE718-481C-47D6-9AB1-61FE38B6F836}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# of closings x avg sales price</t>
        </r>
      </text>
    </comment>
    <comment ref="C5" authorId="0" shapeId="0" xr:uid="{37730A7B-CA90-4338-9B13-0B6C9DA0FF74}">
      <text>
        <r>
          <rPr>
            <b/>
            <sz val="9"/>
            <color indexed="81"/>
            <rFont val="Tahoma"/>
            <charset val="1"/>
          </rPr>
          <t>Kevin:</t>
        </r>
        <r>
          <rPr>
            <sz val="9"/>
            <color indexed="81"/>
            <rFont val="Tahoma"/>
            <charset val="1"/>
          </rPr>
          <t xml:space="preserve">
In this column enter in 2019 spending to see the change in amount spent and % of budget</t>
        </r>
      </text>
    </comment>
    <comment ref="B6" authorId="0" shapeId="0" xr:uid="{A630292B-463A-4CCA-823A-033022E52A21}">
      <text>
        <r>
          <rPr>
            <b/>
            <sz val="9"/>
            <color indexed="81"/>
            <rFont val="Tahoma"/>
            <charset val="1"/>
          </rPr>
          <t>Kevin:</t>
        </r>
        <r>
          <rPr>
            <sz val="9"/>
            <color indexed="81"/>
            <rFont val="Tahoma"/>
            <charset val="1"/>
          </rPr>
          <t xml:space="preserve">
This red number is a total of the 3 below in black</t>
        </r>
      </text>
    </comment>
    <comment ref="A7" authorId="0" shapeId="0" xr:uid="{084DCE50-16A1-4C3F-81D2-96FC16D33E9B}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FB, INSTA, Remarketing, Video, SEM, PLUS Syndication</t>
        </r>
      </text>
    </comment>
    <comment ref="A8" authorId="0" shapeId="0" xr:uid="{8D20DEA1-23A8-4C4D-846C-80B2EA83CA4A}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Website expenses plus some web / online sales support tools depending on company setup</t>
        </r>
      </text>
    </comment>
    <comment ref="A9" authorId="0" shapeId="0" xr:uid="{D803B37A-E3AA-4AD1-A035-FC8FF0169B80}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Photos, videos, renderings, copywriting services, podcasting, etc!</t>
        </r>
      </text>
    </comment>
    <comment ref="A10" authorId="0" shapeId="0" xr:uid="{A1110597-5E93-4CD1-ACE9-22476E99E05F}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All exterior signage (including billboards) plus sales office / model interior signage</t>
        </r>
      </text>
    </comment>
    <comment ref="A11" authorId="0" shapeId="0" xr:uid="{C4A9F4B7-6A90-48AC-8219-FBED882DBD89}">
      <text>
        <r>
          <rPr>
            <b/>
            <sz val="9"/>
            <color indexed="81"/>
            <rFont val="Tahoma"/>
            <charset val="1"/>
          </rPr>
          <t>Kevin:</t>
        </r>
        <r>
          <rPr>
            <sz val="9"/>
            <color indexed="81"/>
            <rFont val="Tahoma"/>
            <charset val="1"/>
          </rPr>
          <t xml:space="preserve">
All printed material from newspapers to direct mail</t>
        </r>
      </text>
    </comment>
    <comment ref="A12" authorId="0" shapeId="0" xr:uid="{3E7C30F2-5B8A-4D9E-9A30-416FD8C46C25}">
      <text>
        <r>
          <rPr>
            <b/>
            <sz val="9"/>
            <color indexed="81"/>
            <rFont val="Tahoma"/>
            <charset val="1"/>
          </rPr>
          <t>Kevin:</t>
        </r>
        <r>
          <rPr>
            <sz val="9"/>
            <color indexed="81"/>
            <rFont val="Tahoma"/>
            <charset val="1"/>
          </rPr>
          <t xml:space="preserve">
Business cards, floor plans, etc (it's ok to be fully digital instead!)</t>
        </r>
      </text>
    </comment>
    <comment ref="A14" authorId="0" shapeId="0" xr:uid="{19E87F59-5E58-4A83-9F83-3DCD61B0F5F3}">
      <text>
        <r>
          <rPr>
            <b/>
            <sz val="9"/>
            <color indexed="81"/>
            <rFont val="Tahoma"/>
            <charset val="1"/>
          </rPr>
          <t>Kevin:</t>
        </r>
        <r>
          <rPr>
            <sz val="9"/>
            <color indexed="81"/>
            <rFont val="Tahoma"/>
            <charset val="1"/>
          </rPr>
          <t xml:space="preserve">
Home buyer experience improvement / gifts</t>
        </r>
      </text>
    </comment>
    <comment ref="B15" authorId="0" shapeId="0" xr:uid="{1E16CFC2-7583-4783-91C2-5FF33544A705}">
      <text>
        <r>
          <rPr>
            <b/>
            <sz val="9"/>
            <color indexed="81"/>
            <rFont val="Tahoma"/>
            <charset val="1"/>
          </rPr>
          <t>Kevin:</t>
        </r>
        <r>
          <rPr>
            <sz val="9"/>
            <color indexed="81"/>
            <rFont val="Tahoma"/>
            <charset val="1"/>
          </rPr>
          <t xml:space="preserve">
Call Rail only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Kevin</author>
  </authors>
  <commentList>
    <comment ref="D1" authorId="0" shapeId="0" xr:uid="{839281BF-2B3E-4846-A886-75EE497E27CE}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# of closings x avg sales price</t>
        </r>
      </text>
    </comment>
    <comment ref="C5" authorId="0" shapeId="0" xr:uid="{716AE6F7-17E7-4378-BF9E-81E1D19597DB}">
      <text>
        <r>
          <rPr>
            <b/>
            <sz val="9"/>
            <color indexed="81"/>
            <rFont val="Tahoma"/>
            <charset val="1"/>
          </rPr>
          <t>Kevin:</t>
        </r>
        <r>
          <rPr>
            <sz val="9"/>
            <color indexed="81"/>
            <rFont val="Tahoma"/>
            <charset val="1"/>
          </rPr>
          <t xml:space="preserve">
In this column enter in 2019 spending to see the change in amount spent and % of budget</t>
        </r>
      </text>
    </comment>
    <comment ref="B6" authorId="0" shapeId="0" xr:uid="{C109A3E5-C5A3-4243-9166-22B0CE59CBC4}">
      <text>
        <r>
          <rPr>
            <b/>
            <sz val="9"/>
            <color indexed="81"/>
            <rFont val="Tahoma"/>
            <charset val="1"/>
          </rPr>
          <t>Kevin:</t>
        </r>
        <r>
          <rPr>
            <sz val="9"/>
            <color indexed="81"/>
            <rFont val="Tahoma"/>
            <charset val="1"/>
          </rPr>
          <t xml:space="preserve">
This red number is a total of the 3 below in black</t>
        </r>
      </text>
    </comment>
    <comment ref="A7" authorId="0" shapeId="0" xr:uid="{24D899F0-6E26-4BCB-B408-C46F1402CF34}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FB, INSTA, Remarketing, Video, SEM, PLUS Syndication</t>
        </r>
      </text>
    </comment>
    <comment ref="A8" authorId="0" shapeId="0" xr:uid="{027A3A32-08E5-4883-A221-9B28E077DA7F}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Website expenses plus some web / online sales support tools depending on company setup</t>
        </r>
      </text>
    </comment>
    <comment ref="A9" authorId="0" shapeId="0" xr:uid="{6BE1BE6B-1DB0-4643-B27E-9DE8DA165536}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Photos, videos, renderings, copywriting services, podcasting, etc!</t>
        </r>
      </text>
    </comment>
    <comment ref="A10" authorId="0" shapeId="0" xr:uid="{1A4D38CB-19DD-460B-B026-422218913026}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All exterior signage (including billboards) plus sales office / model interior signage</t>
        </r>
      </text>
    </comment>
    <comment ref="A11" authorId="0" shapeId="0" xr:uid="{660B89D3-7E64-4D86-BE9B-A7E264E99402}">
      <text>
        <r>
          <rPr>
            <b/>
            <sz val="9"/>
            <color indexed="81"/>
            <rFont val="Tahoma"/>
            <charset val="1"/>
          </rPr>
          <t>Kevin:</t>
        </r>
        <r>
          <rPr>
            <sz val="9"/>
            <color indexed="81"/>
            <rFont val="Tahoma"/>
            <charset val="1"/>
          </rPr>
          <t xml:space="preserve">
All printed material from newspapers to direct mail</t>
        </r>
      </text>
    </comment>
    <comment ref="A12" authorId="0" shapeId="0" xr:uid="{74886803-F122-4111-8FBA-ED6A1889661C}">
      <text>
        <r>
          <rPr>
            <b/>
            <sz val="9"/>
            <color indexed="81"/>
            <rFont val="Tahoma"/>
            <charset val="1"/>
          </rPr>
          <t>Kevin:</t>
        </r>
        <r>
          <rPr>
            <sz val="9"/>
            <color indexed="81"/>
            <rFont val="Tahoma"/>
            <charset val="1"/>
          </rPr>
          <t xml:space="preserve">
Business cards, floor plans, etc (it's ok to be fully digital instead!)</t>
        </r>
      </text>
    </comment>
    <comment ref="A14" authorId="0" shapeId="0" xr:uid="{56FD561F-DE67-4893-899D-893F9B26EF6A}">
      <text>
        <r>
          <rPr>
            <b/>
            <sz val="9"/>
            <color indexed="81"/>
            <rFont val="Tahoma"/>
            <charset val="1"/>
          </rPr>
          <t>Kevin:</t>
        </r>
        <r>
          <rPr>
            <sz val="9"/>
            <color indexed="81"/>
            <rFont val="Tahoma"/>
            <charset val="1"/>
          </rPr>
          <t xml:space="preserve">
Home buyer experience improvement / gifts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Kevin</author>
  </authors>
  <commentList>
    <comment ref="D1" authorId="0" shapeId="0" xr:uid="{271A8867-2F4A-4D45-848C-404BB5E070F3}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# of closings x avg sales price</t>
        </r>
      </text>
    </comment>
    <comment ref="C5" authorId="0" shapeId="0" xr:uid="{55FBB9B3-5294-4EAB-B34E-2EC63784DCD7}">
      <text>
        <r>
          <rPr>
            <b/>
            <sz val="9"/>
            <color indexed="81"/>
            <rFont val="Tahoma"/>
            <charset val="1"/>
          </rPr>
          <t>Kevin:</t>
        </r>
        <r>
          <rPr>
            <sz val="9"/>
            <color indexed="81"/>
            <rFont val="Tahoma"/>
            <charset val="1"/>
          </rPr>
          <t xml:space="preserve">
In this column enter in 2019 spending to see the change in amount spent and % of budget</t>
        </r>
      </text>
    </comment>
    <comment ref="B6" authorId="0" shapeId="0" xr:uid="{A02CEC36-C7CA-43F4-B8FA-82504A56767F}">
      <text>
        <r>
          <rPr>
            <b/>
            <sz val="9"/>
            <color indexed="81"/>
            <rFont val="Tahoma"/>
            <charset val="1"/>
          </rPr>
          <t>Kevin:</t>
        </r>
        <r>
          <rPr>
            <sz val="9"/>
            <color indexed="81"/>
            <rFont val="Tahoma"/>
            <charset val="1"/>
          </rPr>
          <t xml:space="preserve">
This red number is a total of the 3 below in black</t>
        </r>
      </text>
    </comment>
    <comment ref="A7" authorId="0" shapeId="0" xr:uid="{04B936E6-654D-4D68-A0DE-FE1C1EB6FDFF}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FB, INSTA, Remarketing, Video, SEM, PLUS Syndication</t>
        </r>
      </text>
    </comment>
    <comment ref="A8" authorId="0" shapeId="0" xr:uid="{0D8BA832-65DF-4BF7-BAB9-B8DA1FADE309}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Website expenses plus some web / online sales support tools depending on company setup</t>
        </r>
      </text>
    </comment>
    <comment ref="A9" authorId="0" shapeId="0" xr:uid="{3D33F639-DFF9-4F1D-A45C-BE67D7D100F2}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Photos, videos, renderings, copywriting services, podcasting, etc!</t>
        </r>
      </text>
    </comment>
    <comment ref="A10" authorId="0" shapeId="0" xr:uid="{CCF675CD-5916-4416-9B71-4168F8349E4F}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All exterior signage (including billboards) plus sales office / model interior signage</t>
        </r>
      </text>
    </comment>
    <comment ref="A11" authorId="0" shapeId="0" xr:uid="{1AA7A048-AC17-4652-A3EE-3239C0E96EBC}">
      <text>
        <r>
          <rPr>
            <b/>
            <sz val="9"/>
            <color indexed="81"/>
            <rFont val="Tahoma"/>
            <charset val="1"/>
          </rPr>
          <t>Kevin:</t>
        </r>
        <r>
          <rPr>
            <sz val="9"/>
            <color indexed="81"/>
            <rFont val="Tahoma"/>
            <charset val="1"/>
          </rPr>
          <t xml:space="preserve">
All printed material from newspapers to direct mail</t>
        </r>
      </text>
    </comment>
    <comment ref="A12" authorId="0" shapeId="0" xr:uid="{8AFB7BFE-7973-404E-B5B2-0EA33C7276FC}">
      <text>
        <r>
          <rPr>
            <b/>
            <sz val="9"/>
            <color indexed="81"/>
            <rFont val="Tahoma"/>
            <charset val="1"/>
          </rPr>
          <t>Kevin:</t>
        </r>
        <r>
          <rPr>
            <sz val="9"/>
            <color indexed="81"/>
            <rFont val="Tahoma"/>
            <charset val="1"/>
          </rPr>
          <t xml:space="preserve">
Business cards, floor plans, etc (it's ok to be fully digital instead!)</t>
        </r>
      </text>
    </comment>
    <comment ref="A14" authorId="0" shapeId="0" xr:uid="{AA01CAB2-C412-47DB-9EBD-C9DCF0F7C1C1}">
      <text>
        <r>
          <rPr>
            <b/>
            <sz val="9"/>
            <color indexed="81"/>
            <rFont val="Tahoma"/>
            <charset val="1"/>
          </rPr>
          <t>Kevin:</t>
        </r>
        <r>
          <rPr>
            <sz val="9"/>
            <color indexed="81"/>
            <rFont val="Tahoma"/>
            <charset val="1"/>
          </rPr>
          <t xml:space="preserve">
Home buyer experience improvement / gifts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Kevin</author>
  </authors>
  <commentList>
    <comment ref="D1" authorId="0" shapeId="0" xr:uid="{7710FF4E-502B-414A-9AE4-BF7DDF5E54DA}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# of closings x avg sales price</t>
        </r>
      </text>
    </comment>
    <comment ref="C5" authorId="0" shapeId="0" xr:uid="{936B25BF-4677-4E6F-8A29-42010BCC1EDF}">
      <text>
        <r>
          <rPr>
            <b/>
            <sz val="9"/>
            <color indexed="81"/>
            <rFont val="Tahoma"/>
            <charset val="1"/>
          </rPr>
          <t>Kevin:</t>
        </r>
        <r>
          <rPr>
            <sz val="9"/>
            <color indexed="81"/>
            <rFont val="Tahoma"/>
            <charset val="1"/>
          </rPr>
          <t xml:space="preserve">
In this column enter in 2019 spending to see the change in amount spent and % of budget</t>
        </r>
      </text>
    </comment>
    <comment ref="B6" authorId="0" shapeId="0" xr:uid="{4CC0D469-5639-4C66-8BB0-A72EBDCDE7DA}">
      <text>
        <r>
          <rPr>
            <b/>
            <sz val="9"/>
            <color indexed="81"/>
            <rFont val="Tahoma"/>
            <charset val="1"/>
          </rPr>
          <t>Kevin:</t>
        </r>
        <r>
          <rPr>
            <sz val="9"/>
            <color indexed="81"/>
            <rFont val="Tahoma"/>
            <charset val="1"/>
          </rPr>
          <t xml:space="preserve">
This red number is a total of the 3 below in black</t>
        </r>
      </text>
    </comment>
    <comment ref="A7" authorId="0" shapeId="0" xr:uid="{F8E93EA1-F11E-496B-925F-19930F9AF863}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FB, INSTA, Remarketing, Video, SEM, PLUS Syndication</t>
        </r>
      </text>
    </comment>
    <comment ref="A8" authorId="0" shapeId="0" xr:uid="{FCC1B388-A673-44F8-B0B3-D3AB27E061DB}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Website expenses plus some web / online sales support tools depending on company setup</t>
        </r>
      </text>
    </comment>
    <comment ref="A9" authorId="0" shapeId="0" xr:uid="{55E5BE28-AB51-4264-94A5-9F14FC491E7F}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Photos, videos, renderings, copywriting services, podcasting, etc!</t>
        </r>
      </text>
    </comment>
    <comment ref="A10" authorId="0" shapeId="0" xr:uid="{76029B72-66D1-4BFB-9FFE-A14042BC32F5}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All exterior signage (including billboards) plus sales office / model interior signage</t>
        </r>
      </text>
    </comment>
    <comment ref="A11" authorId="0" shapeId="0" xr:uid="{4F4D2031-BA54-435A-9F63-B52887387621}">
      <text>
        <r>
          <rPr>
            <b/>
            <sz val="9"/>
            <color indexed="81"/>
            <rFont val="Tahoma"/>
            <charset val="1"/>
          </rPr>
          <t>Kevin:</t>
        </r>
        <r>
          <rPr>
            <sz val="9"/>
            <color indexed="81"/>
            <rFont val="Tahoma"/>
            <charset val="1"/>
          </rPr>
          <t xml:space="preserve">
All printed material from newspapers to direct mail</t>
        </r>
      </text>
    </comment>
    <comment ref="A12" authorId="0" shapeId="0" xr:uid="{969923EE-AF2D-4721-807E-D2E6B227D960}">
      <text>
        <r>
          <rPr>
            <b/>
            <sz val="9"/>
            <color indexed="81"/>
            <rFont val="Tahoma"/>
            <charset val="1"/>
          </rPr>
          <t>Kevin:</t>
        </r>
        <r>
          <rPr>
            <sz val="9"/>
            <color indexed="81"/>
            <rFont val="Tahoma"/>
            <charset val="1"/>
          </rPr>
          <t xml:space="preserve">
Business cards, floor plans, etc (it's ok to be fully digital instead!)</t>
        </r>
      </text>
    </comment>
    <comment ref="A14" authorId="0" shapeId="0" xr:uid="{5D262444-2D90-4D02-BD3E-91692EEB6F45}">
      <text>
        <r>
          <rPr>
            <b/>
            <sz val="9"/>
            <color indexed="81"/>
            <rFont val="Tahoma"/>
            <charset val="1"/>
          </rPr>
          <t>Kevin:</t>
        </r>
        <r>
          <rPr>
            <sz val="9"/>
            <color indexed="81"/>
            <rFont val="Tahoma"/>
            <charset val="1"/>
          </rPr>
          <t xml:space="preserve">
Home buyer experience improvement / gifts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Kevin</author>
  </authors>
  <commentList>
    <comment ref="D1" authorId="0" shapeId="0" xr:uid="{EE13C18D-FEB9-4306-A8E9-E12D9682F7D6}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# of closings x avg sales price</t>
        </r>
      </text>
    </comment>
    <comment ref="C5" authorId="0" shapeId="0" xr:uid="{E555164D-986F-40BA-8E17-EFDA71A2B302}">
      <text>
        <r>
          <rPr>
            <b/>
            <sz val="9"/>
            <color indexed="81"/>
            <rFont val="Tahoma"/>
            <charset val="1"/>
          </rPr>
          <t>Kevin:</t>
        </r>
        <r>
          <rPr>
            <sz val="9"/>
            <color indexed="81"/>
            <rFont val="Tahoma"/>
            <charset val="1"/>
          </rPr>
          <t xml:space="preserve">
In this column enter in 2019 spending to see the change in amount spent and % of budget</t>
        </r>
      </text>
    </comment>
    <comment ref="B6" authorId="0" shapeId="0" xr:uid="{4757E693-1D52-474C-A2BE-D026153A3A77}">
      <text>
        <r>
          <rPr>
            <b/>
            <sz val="9"/>
            <color indexed="81"/>
            <rFont val="Tahoma"/>
            <charset val="1"/>
          </rPr>
          <t>Kevin:</t>
        </r>
        <r>
          <rPr>
            <sz val="9"/>
            <color indexed="81"/>
            <rFont val="Tahoma"/>
            <charset val="1"/>
          </rPr>
          <t xml:space="preserve">
This red number is a total of the 3 below in black</t>
        </r>
      </text>
    </comment>
    <comment ref="A7" authorId="0" shapeId="0" xr:uid="{6EAC0706-688E-4906-9511-D68A91591106}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FB, INSTA, Remarketing, Video, SEM, PLUS Syndication</t>
        </r>
      </text>
    </comment>
    <comment ref="A8" authorId="0" shapeId="0" xr:uid="{A94C8877-2DD1-4F4D-9A6C-3317B0549E9F}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Website expenses plus some web / online sales support tools depending on company setup</t>
        </r>
      </text>
    </comment>
    <comment ref="A9" authorId="0" shapeId="0" xr:uid="{5F6365C5-08FF-4010-8963-4298A9D18792}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Photos, videos, renderings, copywriting services, podcasting, etc!</t>
        </r>
      </text>
    </comment>
    <comment ref="A10" authorId="0" shapeId="0" xr:uid="{3E76C1C3-2580-447E-A65C-78F2400C2CD8}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All exterior signage (including billboards) plus sales office / model interior signage</t>
        </r>
      </text>
    </comment>
    <comment ref="A11" authorId="0" shapeId="0" xr:uid="{0A25445D-9732-47CD-96DA-CF0A2C3FB1BE}">
      <text>
        <r>
          <rPr>
            <b/>
            <sz val="9"/>
            <color indexed="81"/>
            <rFont val="Tahoma"/>
            <charset val="1"/>
          </rPr>
          <t>Kevin:</t>
        </r>
        <r>
          <rPr>
            <sz val="9"/>
            <color indexed="81"/>
            <rFont val="Tahoma"/>
            <charset val="1"/>
          </rPr>
          <t xml:space="preserve">
All printed material from newspapers to direct mail</t>
        </r>
      </text>
    </comment>
    <comment ref="A12" authorId="0" shapeId="0" xr:uid="{413B2117-09C7-4813-836F-B828A762FB4D}">
      <text>
        <r>
          <rPr>
            <b/>
            <sz val="9"/>
            <color indexed="81"/>
            <rFont val="Tahoma"/>
            <charset val="1"/>
          </rPr>
          <t>Kevin:</t>
        </r>
        <r>
          <rPr>
            <sz val="9"/>
            <color indexed="81"/>
            <rFont val="Tahoma"/>
            <charset val="1"/>
          </rPr>
          <t xml:space="preserve">
Business cards, floor plans, etc (it's ok to be fully digital instead!)</t>
        </r>
      </text>
    </comment>
    <comment ref="A14" authorId="0" shapeId="0" xr:uid="{2CBB749B-BD8C-4DE3-9308-9E6D79C2564E}">
      <text>
        <r>
          <rPr>
            <b/>
            <sz val="9"/>
            <color indexed="81"/>
            <rFont val="Tahoma"/>
            <charset val="1"/>
          </rPr>
          <t>Kevin:</t>
        </r>
        <r>
          <rPr>
            <sz val="9"/>
            <color indexed="81"/>
            <rFont val="Tahoma"/>
            <charset val="1"/>
          </rPr>
          <t xml:space="preserve">
Home buyer experience improvement / gifts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Kevin</author>
  </authors>
  <commentList>
    <comment ref="D1" authorId="0" shapeId="0" xr:uid="{A0C32F49-FFD6-4A57-B665-D5D5B7651F86}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# of closings x avg sales price</t>
        </r>
      </text>
    </comment>
    <comment ref="C5" authorId="0" shapeId="0" xr:uid="{AE262699-FE12-428B-8B02-F9EB50FC69E1}">
      <text>
        <r>
          <rPr>
            <b/>
            <sz val="9"/>
            <color indexed="81"/>
            <rFont val="Tahoma"/>
            <charset val="1"/>
          </rPr>
          <t>Kevin:</t>
        </r>
        <r>
          <rPr>
            <sz val="9"/>
            <color indexed="81"/>
            <rFont val="Tahoma"/>
            <charset val="1"/>
          </rPr>
          <t xml:space="preserve">
In this column enter in 2019 spending to see the change in amount spent and % of budget</t>
        </r>
      </text>
    </comment>
    <comment ref="B6" authorId="0" shapeId="0" xr:uid="{81A22D56-576E-405B-8A15-1EEEC72E9AD8}">
      <text>
        <r>
          <rPr>
            <b/>
            <sz val="9"/>
            <color indexed="81"/>
            <rFont val="Tahoma"/>
            <charset val="1"/>
          </rPr>
          <t>Kevin:</t>
        </r>
        <r>
          <rPr>
            <sz val="9"/>
            <color indexed="81"/>
            <rFont val="Tahoma"/>
            <charset val="1"/>
          </rPr>
          <t xml:space="preserve">
This red number is a total of the 3 below in black</t>
        </r>
      </text>
    </comment>
    <comment ref="A7" authorId="0" shapeId="0" xr:uid="{ED45B823-40A1-4DCD-A9F0-1C44D0E59760}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FB, INSTA, Remarketing, Video, SEM, PLUS Syndication</t>
        </r>
      </text>
    </comment>
    <comment ref="A8" authorId="0" shapeId="0" xr:uid="{5BF9FBE0-CC42-43C6-8FD7-34A76F6558A4}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Website expenses plus some web / online sales support tools depending on company setup</t>
        </r>
      </text>
    </comment>
    <comment ref="A9" authorId="0" shapeId="0" xr:uid="{37188379-2F27-46BB-8C9C-79EE5B5ED228}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Photos, videos, renderings, copywriting services, podcasting, etc!</t>
        </r>
      </text>
    </comment>
    <comment ref="A10" authorId="0" shapeId="0" xr:uid="{38B1ABA7-F83E-40CC-8F96-A098C1B53BB3}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All exterior signage (including billboards) plus sales office / model interior signage</t>
        </r>
      </text>
    </comment>
    <comment ref="A11" authorId="0" shapeId="0" xr:uid="{F6AEB853-0FE2-446F-B548-9D8564B567A8}">
      <text>
        <r>
          <rPr>
            <b/>
            <sz val="9"/>
            <color indexed="81"/>
            <rFont val="Tahoma"/>
            <charset val="1"/>
          </rPr>
          <t>Kevin:</t>
        </r>
        <r>
          <rPr>
            <sz val="9"/>
            <color indexed="81"/>
            <rFont val="Tahoma"/>
            <charset val="1"/>
          </rPr>
          <t xml:space="preserve">
All printed material from newspapers to direct mail</t>
        </r>
      </text>
    </comment>
    <comment ref="A12" authorId="0" shapeId="0" xr:uid="{2EC78682-4B26-46EE-80A7-FEC12C0C5D42}">
      <text>
        <r>
          <rPr>
            <b/>
            <sz val="9"/>
            <color indexed="81"/>
            <rFont val="Tahoma"/>
            <charset val="1"/>
          </rPr>
          <t>Kevin:</t>
        </r>
        <r>
          <rPr>
            <sz val="9"/>
            <color indexed="81"/>
            <rFont val="Tahoma"/>
            <charset val="1"/>
          </rPr>
          <t xml:space="preserve">
Business cards, floor plans, etc (it's ok to be fully digital instead!)</t>
        </r>
      </text>
    </comment>
    <comment ref="A14" authorId="0" shapeId="0" xr:uid="{505F72E1-7BE7-40C7-BBD4-2AAF5E35B752}">
      <text>
        <r>
          <rPr>
            <b/>
            <sz val="9"/>
            <color indexed="81"/>
            <rFont val="Tahoma"/>
            <charset val="1"/>
          </rPr>
          <t>Kevin:</t>
        </r>
        <r>
          <rPr>
            <sz val="9"/>
            <color indexed="81"/>
            <rFont val="Tahoma"/>
            <charset val="1"/>
          </rPr>
          <t xml:space="preserve">
Home buyer experience improvement / gifts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Kevin</author>
  </authors>
  <commentList>
    <comment ref="D1" authorId="0" shapeId="0" xr:uid="{36ACFBE0-682F-469A-A02A-4D58DE316563}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# of closings x avg sales price</t>
        </r>
      </text>
    </comment>
    <comment ref="C5" authorId="0" shapeId="0" xr:uid="{C00A959A-E9B5-4F3E-B2A4-4174A40E8639}">
      <text>
        <r>
          <rPr>
            <b/>
            <sz val="9"/>
            <color indexed="81"/>
            <rFont val="Tahoma"/>
            <charset val="1"/>
          </rPr>
          <t>Kevin:</t>
        </r>
        <r>
          <rPr>
            <sz val="9"/>
            <color indexed="81"/>
            <rFont val="Tahoma"/>
            <charset val="1"/>
          </rPr>
          <t xml:space="preserve">
In this column enter in 2019 spending to see the change in amount spent and % of budget</t>
        </r>
      </text>
    </comment>
    <comment ref="B6" authorId="0" shapeId="0" xr:uid="{3CC8B7A9-04F4-4115-9CBF-AC2B5CF04A02}">
      <text>
        <r>
          <rPr>
            <b/>
            <sz val="9"/>
            <color indexed="81"/>
            <rFont val="Tahoma"/>
            <charset val="1"/>
          </rPr>
          <t>Kevin:</t>
        </r>
        <r>
          <rPr>
            <sz val="9"/>
            <color indexed="81"/>
            <rFont val="Tahoma"/>
            <charset val="1"/>
          </rPr>
          <t xml:space="preserve">
This red number is a total of the 3 below in black</t>
        </r>
      </text>
    </comment>
    <comment ref="A7" authorId="0" shapeId="0" xr:uid="{D4F38142-E119-4ACF-A0CC-9503A24523DA}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FB, INSTA, Remarketing, Video, SEM, PLUS Syndication</t>
        </r>
      </text>
    </comment>
    <comment ref="A8" authorId="0" shapeId="0" xr:uid="{8CA5EAA1-83C7-4E9E-AC95-B9646EBB281E}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Website expenses plus some web / online sales support tools depending on company setup</t>
        </r>
      </text>
    </comment>
    <comment ref="A9" authorId="0" shapeId="0" xr:uid="{F7FDAAD2-92BA-4065-8855-97AF0BB4B750}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Photos, videos, renderings, copywriting services, podcasting, etc!</t>
        </r>
      </text>
    </comment>
    <comment ref="A10" authorId="0" shapeId="0" xr:uid="{2B5D40EF-B082-4B0A-8080-4966E3119714}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All exterior signage (including billboards) plus sales office / model interior signage</t>
        </r>
      </text>
    </comment>
    <comment ref="A11" authorId="0" shapeId="0" xr:uid="{64775FE9-9DDB-47D7-8C22-BEB563C81855}">
      <text>
        <r>
          <rPr>
            <b/>
            <sz val="9"/>
            <color indexed="81"/>
            <rFont val="Tahoma"/>
            <charset val="1"/>
          </rPr>
          <t>Kevin:</t>
        </r>
        <r>
          <rPr>
            <sz val="9"/>
            <color indexed="81"/>
            <rFont val="Tahoma"/>
            <charset val="1"/>
          </rPr>
          <t xml:space="preserve">
All printed material from newspapers to direct mail</t>
        </r>
      </text>
    </comment>
    <comment ref="A12" authorId="0" shapeId="0" xr:uid="{20E7AEE7-9DC9-43A8-BC45-E95054134E3E}">
      <text>
        <r>
          <rPr>
            <b/>
            <sz val="9"/>
            <color indexed="81"/>
            <rFont val="Tahoma"/>
            <charset val="1"/>
          </rPr>
          <t>Kevin:</t>
        </r>
        <r>
          <rPr>
            <sz val="9"/>
            <color indexed="81"/>
            <rFont val="Tahoma"/>
            <charset val="1"/>
          </rPr>
          <t xml:space="preserve">
Business cards, floor plans, etc (it's ok to be fully digital instead!)</t>
        </r>
      </text>
    </comment>
    <comment ref="A14" authorId="0" shapeId="0" xr:uid="{AD76E717-2868-4505-8CFB-4D12317827FE}">
      <text>
        <r>
          <rPr>
            <b/>
            <sz val="9"/>
            <color indexed="81"/>
            <rFont val="Tahoma"/>
            <charset val="1"/>
          </rPr>
          <t>Kevin:</t>
        </r>
        <r>
          <rPr>
            <sz val="9"/>
            <color indexed="81"/>
            <rFont val="Tahoma"/>
            <charset val="1"/>
          </rPr>
          <t xml:space="preserve">
Home buyer experience improvement / gifts</t>
        </r>
      </text>
    </comment>
  </commentList>
</comments>
</file>

<file path=xl/sharedStrings.xml><?xml version="1.0" encoding="utf-8"?>
<sst xmlns="http://schemas.openxmlformats.org/spreadsheetml/2006/main" count="192" uniqueCount="37">
  <si>
    <t>- Online Advertising</t>
  </si>
  <si>
    <t>Tracking / Research</t>
  </si>
  <si>
    <t>Mass Media</t>
  </si>
  <si>
    <t>- Online Development</t>
  </si>
  <si>
    <t>- Content</t>
  </si>
  <si>
    <t>Category (goal %)</t>
  </si>
  <si>
    <t>Totals</t>
  </si>
  <si>
    <t>Recommended</t>
  </si>
  <si>
    <t>Net Change</t>
  </si>
  <si>
    <t>Tracking / Research (1 - 2%)</t>
  </si>
  <si>
    <t>Innovation (1 - 2%)</t>
  </si>
  <si>
    <t>Ideal Markting Spend</t>
  </si>
  <si>
    <t>Events (5%)</t>
  </si>
  <si>
    <t>Gifts (5%)</t>
  </si>
  <si>
    <r>
      <t xml:space="preserve">Notes: Remember this does </t>
    </r>
    <r>
      <rPr>
        <b/>
        <i/>
        <sz val="11"/>
        <color theme="1"/>
        <rFont val="Calibri"/>
        <family val="2"/>
        <scheme val="minor"/>
      </rPr>
      <t xml:space="preserve">not </t>
    </r>
    <r>
      <rPr>
        <sz val="11"/>
        <color theme="1"/>
        <rFont val="Calibri"/>
        <family val="2"/>
        <scheme val="minor"/>
      </rPr>
      <t xml:space="preserve">include any model home expenses or furniture </t>
    </r>
    <r>
      <rPr>
        <i/>
        <sz val="11"/>
        <color theme="1"/>
        <rFont val="Calibri"/>
        <family val="2"/>
        <scheme val="minor"/>
      </rPr>
      <t>(but it DOES include sales office signage / tech needs)</t>
    </r>
    <r>
      <rPr>
        <sz val="11"/>
        <color theme="1"/>
        <rFont val="Calibri"/>
        <family val="2"/>
        <scheme val="minor"/>
      </rPr>
      <t>, salaries, bonuses, etc</t>
    </r>
  </si>
  <si>
    <t>Est. Closing Revenue</t>
  </si>
  <si>
    <t>1% of Revenue</t>
  </si>
  <si>
    <t>Online (50%)</t>
  </si>
  <si>
    <t>Signage (15%)</t>
  </si>
  <si>
    <t>Print (0 - 3%)</t>
  </si>
  <si>
    <t>Collateral (5%)</t>
  </si>
  <si>
    <t>Online (55%)</t>
  </si>
  <si>
    <t>Remaining to cover other needs</t>
  </si>
  <si>
    <t>.75% of Revenue</t>
  </si>
  <si>
    <t>.7% of Revenue</t>
  </si>
  <si>
    <t>Innovation (1%)</t>
  </si>
  <si>
    <t>Collateral (4%)</t>
  </si>
  <si>
    <t>Mass Media (2%)</t>
  </si>
  <si>
    <t>Tracking / Research (1%)</t>
  </si>
  <si>
    <t>1.5% of Revenue</t>
  </si>
  <si>
    <t>Signage (18%)</t>
  </si>
  <si>
    <t>Signage (16%)</t>
  </si>
  <si>
    <r>
      <t xml:space="preserve">Notes: Remember this does </t>
    </r>
    <r>
      <rPr>
        <b/>
        <i/>
        <sz val="11"/>
        <color theme="1"/>
        <rFont val="Calibri"/>
        <family val="2"/>
        <scheme val="minor"/>
      </rPr>
      <t xml:space="preserve">not </t>
    </r>
    <r>
      <rPr>
        <sz val="11"/>
        <color theme="1"/>
        <rFont val="Calibri"/>
        <family val="2"/>
        <scheme val="minor"/>
      </rPr>
      <t xml:space="preserve">include any model home expenses or furniture </t>
    </r>
    <r>
      <rPr>
        <i/>
        <sz val="11"/>
        <color theme="1"/>
        <rFont val="Calibri"/>
        <family val="2"/>
        <scheme val="minor"/>
      </rPr>
      <t>(but it DOES include sales office signage / tech needs)</t>
    </r>
    <r>
      <rPr>
        <sz val="11"/>
        <color theme="1"/>
        <rFont val="Calibri"/>
        <family val="2"/>
        <scheme val="minor"/>
      </rPr>
      <t>, salaries, bonuses, etc.</t>
    </r>
  </si>
  <si>
    <t>This only serves as a starting point - every builder's needs will be unique.</t>
  </si>
  <si>
    <t>2021 Budget Recommendations</t>
  </si>
  <si>
    <t>2020 Full Year (EST)</t>
  </si>
  <si>
    <t>Online (57%)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</si>
</sst>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  <numFmt numFmtId="165" formatCode="0.0%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color theme="0" tint="-0.49998474074526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5" fillId="0" borderId="0" xfId="0" applyFont="1"/>
    <xf numFmtId="164" fontId="2" fillId="2" borderId="9" xfId="0" applyNumberFormat="1" applyFont="1" applyFill="1" applyBorder="1"/>
    <xf numFmtId="164" fontId="2" fillId="0" borderId="2" xfId="0" applyNumberFormat="1" applyFont="1" applyBorder="1"/>
    <xf numFmtId="0" fontId="0" fillId="0" borderId="0" xfId="0" applyAlignment="1">
      <alignment horizontal="center"/>
    </xf>
    <xf numFmtId="165" fontId="1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4" fontId="6" fillId="0" borderId="8" xfId="0" applyNumberFormat="1" applyFont="1" applyBorder="1"/>
    <xf numFmtId="164" fontId="6" fillId="0" borderId="2" xfId="0" applyNumberFormat="1" applyFont="1" applyBorder="1"/>
    <xf numFmtId="164" fontId="6" fillId="0" borderId="3" xfId="0" applyNumberFormat="1" applyFont="1" applyBorder="1"/>
    <xf numFmtId="164" fontId="6" fillId="0" borderId="11" xfId="0" applyNumberFormat="1" applyFont="1" applyBorder="1" applyAlignment="1">
      <alignment horizontal="right"/>
    </xf>
    <xf numFmtId="0" fontId="1" fillId="0" borderId="14" xfId="0" applyFont="1" applyBorder="1" applyAlignment="1">
      <alignment horizontal="right"/>
    </xf>
    <xf numFmtId="44" fontId="0" fillId="0" borderId="0" xfId="1" applyFont="1"/>
    <xf numFmtId="165" fontId="10" fillId="0" borderId="10" xfId="2" applyNumberFormat="1" applyFont="1" applyBorder="1"/>
    <xf numFmtId="164" fontId="10" fillId="2" borderId="9" xfId="0" applyNumberFormat="1" applyFont="1" applyFill="1" applyBorder="1"/>
    <xf numFmtId="165" fontId="10" fillId="0" borderId="4" xfId="2" applyNumberFormat="1" applyFont="1" applyBorder="1"/>
    <xf numFmtId="6" fontId="10" fillId="0" borderId="0" xfId="0" applyNumberFormat="1" applyFont="1"/>
    <xf numFmtId="0" fontId="10" fillId="0" borderId="0" xfId="0" applyFont="1"/>
    <xf numFmtId="9" fontId="0" fillId="0" borderId="0" xfId="2" applyFont="1"/>
    <xf numFmtId="0" fontId="1" fillId="0" borderId="6" xfId="0" quotePrefix="1" applyFont="1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9" fontId="2" fillId="0" borderId="17" xfId="0" applyNumberFormat="1" applyFont="1" applyBorder="1" applyAlignment="1">
      <alignment horizontal="center"/>
    </xf>
    <xf numFmtId="164" fontId="11" fillId="0" borderId="2" xfId="0" applyNumberFormat="1" applyFont="1" applyBorder="1"/>
    <xf numFmtId="164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164" fontId="10" fillId="0" borderId="12" xfId="0" applyNumberFormat="1" applyFont="1" applyBorder="1" applyAlignment="1">
      <alignment horizontal="right"/>
    </xf>
    <xf numFmtId="9" fontId="10" fillId="0" borderId="13" xfId="2" applyFont="1" applyBorder="1" applyAlignment="1">
      <alignment horizontal="right"/>
    </xf>
    <xf numFmtId="0" fontId="12" fillId="0" borderId="0" xfId="0" applyFont="1"/>
    <xf numFmtId="0" fontId="13" fillId="0" borderId="0" xfId="0" applyFont="1"/>
    <xf numFmtId="6" fontId="13" fillId="0" borderId="0" xfId="0" applyNumberFormat="1" applyFont="1"/>
    <xf numFmtId="44" fontId="0" fillId="0" borderId="0" xfId="1" applyFont="1" applyAlignment="1">
      <alignment horizontal="center"/>
    </xf>
    <xf numFmtId="164" fontId="1" fillId="0" borderId="19" xfId="0" applyNumberFormat="1" applyFont="1" applyBorder="1"/>
    <xf numFmtId="164" fontId="1" fillId="0" borderId="20" xfId="0" applyNumberFormat="1" applyFont="1" applyBorder="1"/>
    <xf numFmtId="0" fontId="1" fillId="0" borderId="18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/>
    <xf numFmtId="6" fontId="1" fillId="3" borderId="1" xfId="0" applyNumberFormat="1" applyFont="1" applyFill="1" applyBorder="1"/>
    <xf numFmtId="0" fontId="1" fillId="3" borderId="1" xfId="0" applyFont="1" applyFill="1" applyBorder="1"/>
    <xf numFmtId="0" fontId="1" fillId="0" borderId="19" xfId="0" applyFont="1" applyBorder="1"/>
    <xf numFmtId="0" fontId="1" fillId="0" borderId="20" xfId="0" applyFont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204AD-FDC0-442A-8176-B6B30032CBC5}">
  <dimension ref="A1:N23"/>
  <sheetViews>
    <sheetView showGridLines="0" zoomScale="175" zoomScaleNormal="175" workbookViewId="0">
      <selection activeCell="B20" sqref="B20"/>
    </sheetView>
  </sheetViews>
  <sheetFormatPr defaultColWidth="13.85546875" defaultRowHeight="15" x14ac:dyDescent="0.25"/>
  <cols>
    <col min="1" max="1" width="27.140625" customWidth="1"/>
    <col min="3" max="3" width="14.42578125" customWidth="1"/>
    <col min="4" max="5" width="12.5703125" customWidth="1"/>
    <col min="6" max="6" width="4.42578125" customWidth="1"/>
    <col min="7" max="7" width="19" customWidth="1"/>
    <col min="8" max="8" width="1.140625" hidden="1" customWidth="1"/>
    <col min="9" max="9" width="0.28515625" customWidth="1"/>
    <col min="10" max="10" width="17.28515625" customWidth="1"/>
    <col min="17" max="17" width="15.85546875" customWidth="1"/>
    <col min="22" max="22" width="22.42578125" customWidth="1"/>
  </cols>
  <sheetData>
    <row r="1" spans="1:14" ht="13.5" customHeight="1" x14ac:dyDescent="0.25">
      <c r="A1" s="39" t="s">
        <v>34</v>
      </c>
      <c r="B1" s="40" t="s">
        <v>15</v>
      </c>
      <c r="C1" s="40"/>
      <c r="D1" s="41">
        <v>50000000</v>
      </c>
      <c r="E1" s="42"/>
      <c r="G1" s="43" t="s">
        <v>11</v>
      </c>
      <c r="H1" s="44"/>
      <c r="I1" s="36">
        <f>D1*0.01</f>
        <v>500000</v>
      </c>
      <c r="J1" s="37"/>
      <c r="K1" s="32" t="s">
        <v>16</v>
      </c>
    </row>
    <row r="2" spans="1:14" ht="12" customHeight="1" x14ac:dyDescent="0.25">
      <c r="A2" s="39"/>
    </row>
    <row r="3" spans="1:14" ht="12" customHeight="1" x14ac:dyDescent="0.25">
      <c r="A3" s="39"/>
    </row>
    <row r="4" spans="1:14" ht="15.75" thickBot="1" x14ac:dyDescent="0.3">
      <c r="B4" s="38"/>
      <c r="C4" s="38"/>
      <c r="D4" s="38"/>
      <c r="E4" s="8"/>
      <c r="F4" s="8"/>
      <c r="G4" s="8"/>
      <c r="H4" s="8"/>
      <c r="J4" s="1"/>
    </row>
    <row r="5" spans="1:14" ht="15.75" thickBot="1" x14ac:dyDescent="0.3">
      <c r="A5" s="5" t="s">
        <v>5</v>
      </c>
      <c r="B5" s="24" t="s">
        <v>7</v>
      </c>
      <c r="C5" s="25" t="s">
        <v>35</v>
      </c>
      <c r="D5" s="26">
        <v>20.2</v>
      </c>
      <c r="E5" s="29" t="s">
        <v>8</v>
      </c>
      <c r="F5" s="8"/>
      <c r="G5" s="8"/>
      <c r="H5" s="8"/>
    </row>
    <row r="6" spans="1:14" x14ac:dyDescent="0.25">
      <c r="A6" s="2" t="s">
        <v>21</v>
      </c>
      <c r="B6" s="11">
        <f>I1*0.55</f>
        <v>275000</v>
      </c>
      <c r="C6" s="18"/>
      <c r="D6" s="17" t="e">
        <f>C6/C18</f>
        <v>#DIV/0!</v>
      </c>
      <c r="E6" s="28">
        <f>B6-C6</f>
        <v>275000</v>
      </c>
      <c r="F6" s="9"/>
      <c r="G6" s="9"/>
      <c r="H6" s="9"/>
      <c r="J6" s="1"/>
      <c r="K6" s="16"/>
      <c r="N6" s="22"/>
    </row>
    <row r="7" spans="1:14" x14ac:dyDescent="0.25">
      <c r="A7" s="23" t="s">
        <v>0</v>
      </c>
      <c r="B7" s="7">
        <f>B6*0.65</f>
        <v>178750</v>
      </c>
      <c r="C7" s="6"/>
      <c r="D7" s="17"/>
      <c r="E7" s="28">
        <f>B7-C7</f>
        <v>178750</v>
      </c>
      <c r="F7" s="10"/>
      <c r="G7" s="35"/>
      <c r="H7" s="10"/>
      <c r="J7" s="1"/>
      <c r="K7" s="16"/>
      <c r="N7" s="22"/>
    </row>
    <row r="8" spans="1:14" x14ac:dyDescent="0.25">
      <c r="A8" s="23" t="s">
        <v>3</v>
      </c>
      <c r="B8" s="27">
        <f>B6*0.15</f>
        <v>41250</v>
      </c>
      <c r="C8" s="6"/>
      <c r="D8" s="17"/>
      <c r="E8" s="28">
        <f t="shared" ref="E8:E18" si="0">B8-C8</f>
        <v>41250</v>
      </c>
      <c r="F8" s="10"/>
      <c r="G8" s="10"/>
      <c r="H8" s="10"/>
      <c r="J8" s="1"/>
      <c r="K8" s="16"/>
      <c r="N8" s="22"/>
    </row>
    <row r="9" spans="1:14" x14ac:dyDescent="0.25">
      <c r="A9" s="23" t="s">
        <v>4</v>
      </c>
      <c r="B9" s="27">
        <f>B6*0.2</f>
        <v>55000</v>
      </c>
      <c r="C9" s="6"/>
      <c r="D9" s="17"/>
      <c r="E9" s="28">
        <f t="shared" si="0"/>
        <v>55000</v>
      </c>
      <c r="F9" s="10"/>
      <c r="G9" s="10"/>
      <c r="H9" s="10"/>
      <c r="K9" s="16"/>
      <c r="N9" s="22"/>
    </row>
    <row r="10" spans="1:14" x14ac:dyDescent="0.25">
      <c r="A10" s="3" t="s">
        <v>18</v>
      </c>
      <c r="B10" s="12">
        <f>I1*0.15</f>
        <v>75000</v>
      </c>
      <c r="C10" s="18"/>
      <c r="D10" s="17" t="e">
        <f>C10/C18</f>
        <v>#DIV/0!</v>
      </c>
      <c r="E10" s="28">
        <f t="shared" si="0"/>
        <v>75000</v>
      </c>
      <c r="F10" s="9"/>
      <c r="G10" s="9"/>
      <c r="H10" s="9"/>
      <c r="J10" s="1"/>
      <c r="K10" s="16"/>
      <c r="N10" s="22"/>
    </row>
    <row r="11" spans="1:14" x14ac:dyDescent="0.25">
      <c r="A11" s="3" t="s">
        <v>19</v>
      </c>
      <c r="B11" s="12">
        <f>I1*0.03</f>
        <v>15000</v>
      </c>
      <c r="C11" s="18"/>
      <c r="D11" s="17">
        <v>0</v>
      </c>
      <c r="E11" s="28">
        <f t="shared" si="0"/>
        <v>15000</v>
      </c>
      <c r="F11" s="9"/>
      <c r="G11" s="9"/>
      <c r="H11" s="9"/>
      <c r="N11" s="22"/>
    </row>
    <row r="12" spans="1:14" x14ac:dyDescent="0.25">
      <c r="A12" s="3" t="s">
        <v>20</v>
      </c>
      <c r="B12" s="12">
        <f>I1*0.05</f>
        <v>25000</v>
      </c>
      <c r="C12" s="18"/>
      <c r="D12" s="17">
        <v>0</v>
      </c>
      <c r="E12" s="28">
        <f t="shared" si="0"/>
        <v>25000</v>
      </c>
      <c r="F12" s="9"/>
      <c r="G12" s="9"/>
      <c r="H12" s="9"/>
      <c r="J12" s="1"/>
      <c r="K12" s="16"/>
      <c r="N12" s="22"/>
    </row>
    <row r="13" spans="1:14" x14ac:dyDescent="0.25">
      <c r="A13" s="3" t="s">
        <v>12</v>
      </c>
      <c r="B13" s="12">
        <f>I1*0.05</f>
        <v>25000</v>
      </c>
      <c r="C13" s="18"/>
      <c r="D13" s="17" t="e">
        <f>C13/C18</f>
        <v>#DIV/0!</v>
      </c>
      <c r="E13" s="28">
        <f t="shared" si="0"/>
        <v>25000</v>
      </c>
      <c r="F13" s="9"/>
      <c r="G13" s="9"/>
      <c r="H13" s="9"/>
      <c r="J13" s="1"/>
      <c r="K13" s="16"/>
      <c r="N13" s="22"/>
    </row>
    <row r="14" spans="1:14" x14ac:dyDescent="0.25">
      <c r="A14" s="3" t="s">
        <v>13</v>
      </c>
      <c r="B14" s="12">
        <f>I1*0.05</f>
        <v>25000</v>
      </c>
      <c r="C14" s="18"/>
      <c r="D14" s="17">
        <v>0</v>
      </c>
      <c r="E14" s="28">
        <f t="shared" si="0"/>
        <v>25000</v>
      </c>
      <c r="F14" s="9"/>
      <c r="G14" s="9"/>
      <c r="H14" s="9"/>
      <c r="J14" s="1"/>
      <c r="K14" s="16"/>
      <c r="N14" s="22"/>
    </row>
    <row r="15" spans="1:14" x14ac:dyDescent="0.25">
      <c r="A15" s="3" t="s">
        <v>9</v>
      </c>
      <c r="B15" s="12">
        <f>I1*0.02</f>
        <v>10000</v>
      </c>
      <c r="C15" s="18"/>
      <c r="D15" s="17" t="e">
        <f>C15/C18</f>
        <v>#DIV/0!</v>
      </c>
      <c r="E15" s="28">
        <f t="shared" si="0"/>
        <v>10000</v>
      </c>
      <c r="F15" s="9"/>
      <c r="G15" s="9"/>
      <c r="H15" s="9"/>
      <c r="N15" s="22"/>
    </row>
    <row r="16" spans="1:14" x14ac:dyDescent="0.25">
      <c r="A16" s="3" t="s">
        <v>2</v>
      </c>
      <c r="B16" s="12">
        <v>0</v>
      </c>
      <c r="C16" s="18"/>
      <c r="D16" s="17" t="e">
        <f>C16/C18</f>
        <v>#DIV/0!</v>
      </c>
      <c r="E16" s="28">
        <f t="shared" si="0"/>
        <v>0</v>
      </c>
      <c r="F16" s="9"/>
      <c r="G16" s="9"/>
      <c r="H16" s="9"/>
      <c r="N16" s="22"/>
    </row>
    <row r="17" spans="1:14" ht="15.75" thickBot="1" x14ac:dyDescent="0.3">
      <c r="A17" s="4" t="s">
        <v>10</v>
      </c>
      <c r="B17" s="13">
        <f>I1*0.02</f>
        <v>10000</v>
      </c>
      <c r="C17" s="6"/>
      <c r="D17" s="19">
        <v>0</v>
      </c>
      <c r="E17" s="28">
        <f t="shared" si="0"/>
        <v>10000</v>
      </c>
      <c r="F17" s="9"/>
      <c r="G17" s="9"/>
      <c r="H17" s="9"/>
      <c r="N17" s="22"/>
    </row>
    <row r="18" spans="1:14" ht="15.75" thickBot="1" x14ac:dyDescent="0.3">
      <c r="A18" s="15" t="s">
        <v>6</v>
      </c>
      <c r="B18" s="14">
        <f>SUM(B6,B10,B11,B12,B13,B14,B15,B16,B17)</f>
        <v>460000</v>
      </c>
      <c r="C18" s="30">
        <f>SUM(C6,C10:C17)</f>
        <v>0</v>
      </c>
      <c r="D18" s="31" t="e">
        <f>SUM(D6,D10:D17)</f>
        <v>#DIV/0!</v>
      </c>
      <c r="E18" s="28">
        <f t="shared" si="0"/>
        <v>460000</v>
      </c>
      <c r="F18" s="10"/>
      <c r="G18" s="10"/>
      <c r="H18" s="10"/>
      <c r="N18" s="22"/>
    </row>
    <row r="19" spans="1:14" x14ac:dyDescent="0.25">
      <c r="N19" s="22"/>
    </row>
    <row r="20" spans="1:14" x14ac:dyDescent="0.25">
      <c r="A20" s="33" t="s">
        <v>22</v>
      </c>
      <c r="B20" s="34">
        <f>I1-B18</f>
        <v>40000</v>
      </c>
      <c r="C20" s="20"/>
      <c r="D20" s="21"/>
      <c r="N20" s="22"/>
    </row>
    <row r="21" spans="1:14" x14ac:dyDescent="0.25">
      <c r="L21" s="22"/>
    </row>
    <row r="22" spans="1:14" x14ac:dyDescent="0.25">
      <c r="A22" t="s">
        <v>32</v>
      </c>
    </row>
    <row r="23" spans="1:14" x14ac:dyDescent="0.25">
      <c r="A23" t="s">
        <v>33</v>
      </c>
    </row>
  </sheetData>
  <mergeCells count="6">
    <mergeCell ref="I1:J1"/>
    <mergeCell ref="B4:D4"/>
    <mergeCell ref="A1:A3"/>
    <mergeCell ref="B1:C1"/>
    <mergeCell ref="D1:E1"/>
    <mergeCell ref="G1:H1"/>
  </mergeCells>
  <pageMargins left="0.7" right="0.7" top="0.75" bottom="0.75" header="0.3" footer="0.3"/>
  <pageSetup paperSize="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E6579-CDC8-41F1-B36F-86F3CC855BF0}">
  <dimension ref="A1:N23"/>
  <sheetViews>
    <sheetView showGridLines="0" zoomScale="175" zoomScaleNormal="175" workbookViewId="0">
      <selection activeCell="B7" sqref="B7"/>
    </sheetView>
  </sheetViews>
  <sheetFormatPr defaultColWidth="13.85546875" defaultRowHeight="15" x14ac:dyDescent="0.25"/>
  <cols>
    <col min="1" max="1" width="27.140625" customWidth="1"/>
    <col min="3" max="3" width="14.42578125" customWidth="1"/>
    <col min="4" max="5" width="12.5703125" customWidth="1"/>
    <col min="6" max="6" width="4.42578125" customWidth="1"/>
    <col min="7" max="7" width="19" customWidth="1"/>
    <col min="8" max="8" width="1.140625" hidden="1" customWidth="1"/>
    <col min="9" max="9" width="0.28515625" customWidth="1"/>
    <col min="10" max="10" width="17.28515625" customWidth="1"/>
    <col min="17" max="17" width="15.85546875" customWidth="1"/>
    <col min="22" max="22" width="22.42578125" customWidth="1"/>
  </cols>
  <sheetData>
    <row r="1" spans="1:14" ht="13.5" customHeight="1" x14ac:dyDescent="0.25">
      <c r="A1" s="39" t="s">
        <v>34</v>
      </c>
      <c r="B1" s="40" t="s">
        <v>15</v>
      </c>
      <c r="C1" s="40"/>
      <c r="D1" s="41">
        <v>14000000</v>
      </c>
      <c r="E1" s="42"/>
      <c r="G1" s="43" t="s">
        <v>11</v>
      </c>
      <c r="H1" s="44"/>
      <c r="I1" s="36">
        <f>D1*0.015</f>
        <v>210000</v>
      </c>
      <c r="J1" s="37"/>
      <c r="K1" s="32" t="s">
        <v>29</v>
      </c>
    </row>
    <row r="2" spans="1:14" ht="12" customHeight="1" x14ac:dyDescent="0.25">
      <c r="A2" s="39"/>
    </row>
    <row r="3" spans="1:14" ht="12" customHeight="1" x14ac:dyDescent="0.25">
      <c r="A3" s="39"/>
    </row>
    <row r="4" spans="1:14" ht="15.75" thickBot="1" x14ac:dyDescent="0.3">
      <c r="B4" s="38"/>
      <c r="C4" s="38"/>
      <c r="D4" s="38"/>
      <c r="E4" s="8"/>
      <c r="F4" s="8"/>
      <c r="G4" s="8"/>
      <c r="H4" s="8"/>
      <c r="J4" s="1"/>
    </row>
    <row r="5" spans="1:14" ht="15.75" thickBot="1" x14ac:dyDescent="0.3">
      <c r="A5" s="5" t="s">
        <v>5</v>
      </c>
      <c r="B5" s="24" t="s">
        <v>7</v>
      </c>
      <c r="C5" s="25" t="s">
        <v>35</v>
      </c>
      <c r="D5" s="26">
        <v>20.2</v>
      </c>
      <c r="E5" s="29" t="s">
        <v>8</v>
      </c>
      <c r="F5" s="8"/>
      <c r="G5" s="8"/>
      <c r="H5" s="8"/>
    </row>
    <row r="6" spans="1:14" x14ac:dyDescent="0.25">
      <c r="A6" s="2" t="s">
        <v>36</v>
      </c>
      <c r="B6" s="11">
        <f>I1*0.57</f>
        <v>119699.99999999999</v>
      </c>
      <c r="C6" s="18"/>
      <c r="D6" s="17" t="e">
        <f>C6/C18</f>
        <v>#DIV/0!</v>
      </c>
      <c r="E6" s="28">
        <f>B6-C6</f>
        <v>119699.99999999999</v>
      </c>
      <c r="F6" s="9"/>
      <c r="G6" s="9"/>
      <c r="H6" s="9"/>
      <c r="J6" s="1"/>
      <c r="K6" s="16"/>
      <c r="N6" s="22"/>
    </row>
    <row r="7" spans="1:14" x14ac:dyDescent="0.25">
      <c r="A7" s="23" t="s">
        <v>0</v>
      </c>
      <c r="B7" s="7">
        <f>B6*0.55</f>
        <v>65835</v>
      </c>
      <c r="C7" s="6"/>
      <c r="D7" s="17"/>
      <c r="E7" s="28">
        <f>B7-C7</f>
        <v>65835</v>
      </c>
      <c r="F7" s="10"/>
      <c r="G7" s="35"/>
      <c r="H7" s="10"/>
      <c r="J7" s="1"/>
      <c r="K7" s="16"/>
      <c r="N7" s="22"/>
    </row>
    <row r="8" spans="1:14" x14ac:dyDescent="0.25">
      <c r="A8" s="23" t="s">
        <v>3</v>
      </c>
      <c r="B8" s="27">
        <f>B6*0.35</f>
        <v>41894.999999999993</v>
      </c>
      <c r="C8" s="6"/>
      <c r="D8" s="17"/>
      <c r="E8" s="28">
        <f t="shared" ref="E8:E18" si="0">B8-C8</f>
        <v>41894.999999999993</v>
      </c>
      <c r="F8" s="10"/>
      <c r="G8" s="10"/>
      <c r="H8" s="10"/>
      <c r="J8" s="1"/>
      <c r="K8" s="16"/>
      <c r="N8" s="22"/>
    </row>
    <row r="9" spans="1:14" x14ac:dyDescent="0.25">
      <c r="A9" s="23" t="s">
        <v>4</v>
      </c>
      <c r="B9" s="27">
        <f>B6*0.1</f>
        <v>11970</v>
      </c>
      <c r="C9" s="6"/>
      <c r="D9" s="17"/>
      <c r="E9" s="28">
        <f t="shared" si="0"/>
        <v>11970</v>
      </c>
      <c r="F9" s="10"/>
      <c r="G9" s="10"/>
      <c r="H9" s="10"/>
      <c r="K9" s="16"/>
      <c r="N9" s="22"/>
    </row>
    <row r="10" spans="1:14" x14ac:dyDescent="0.25">
      <c r="A10" s="3" t="s">
        <v>18</v>
      </c>
      <c r="B10" s="12">
        <f>I1*0.15</f>
        <v>31500</v>
      </c>
      <c r="C10" s="18"/>
      <c r="D10" s="17" t="e">
        <f>C10/C18</f>
        <v>#DIV/0!</v>
      </c>
      <c r="E10" s="28">
        <f t="shared" si="0"/>
        <v>31500</v>
      </c>
      <c r="F10" s="9"/>
      <c r="G10" s="9"/>
      <c r="H10" s="9"/>
      <c r="J10" s="1"/>
      <c r="K10" s="16"/>
      <c r="N10" s="22"/>
    </row>
    <row r="11" spans="1:14" x14ac:dyDescent="0.25">
      <c r="A11" s="3" t="s">
        <v>19</v>
      </c>
      <c r="B11" s="12">
        <f>I1*0.03</f>
        <v>6300</v>
      </c>
      <c r="C11" s="18"/>
      <c r="D11" s="17">
        <v>0</v>
      </c>
      <c r="E11" s="28">
        <f t="shared" si="0"/>
        <v>6300</v>
      </c>
      <c r="F11" s="9"/>
      <c r="G11" s="9"/>
      <c r="H11" s="9"/>
      <c r="N11" s="22"/>
    </row>
    <row r="12" spans="1:14" x14ac:dyDescent="0.25">
      <c r="A12" s="3" t="s">
        <v>20</v>
      </c>
      <c r="B12" s="12">
        <f>I1*0.05</f>
        <v>10500</v>
      </c>
      <c r="C12" s="18"/>
      <c r="D12" s="17">
        <v>0</v>
      </c>
      <c r="E12" s="28">
        <f t="shared" si="0"/>
        <v>10500</v>
      </c>
      <c r="F12" s="9"/>
      <c r="G12" s="9"/>
      <c r="H12" s="9"/>
      <c r="J12" s="1"/>
      <c r="K12" s="16"/>
      <c r="N12" s="22"/>
    </row>
    <row r="13" spans="1:14" x14ac:dyDescent="0.25">
      <c r="A13" s="3" t="s">
        <v>12</v>
      </c>
      <c r="B13" s="12">
        <f>I1*0.05</f>
        <v>10500</v>
      </c>
      <c r="C13" s="18"/>
      <c r="D13" s="17" t="e">
        <f>C13/C18</f>
        <v>#DIV/0!</v>
      </c>
      <c r="E13" s="28">
        <f t="shared" si="0"/>
        <v>10500</v>
      </c>
      <c r="F13" s="9"/>
      <c r="G13" s="9"/>
      <c r="H13" s="9"/>
      <c r="J13" s="1"/>
      <c r="K13" s="16"/>
      <c r="N13" s="22"/>
    </row>
    <row r="14" spans="1:14" x14ac:dyDescent="0.25">
      <c r="A14" s="3" t="s">
        <v>13</v>
      </c>
      <c r="B14" s="12">
        <f>I1*0.05</f>
        <v>10500</v>
      </c>
      <c r="C14" s="18"/>
      <c r="D14" s="17">
        <v>0</v>
      </c>
      <c r="E14" s="28">
        <f t="shared" si="0"/>
        <v>10500</v>
      </c>
      <c r="F14" s="9"/>
      <c r="G14" s="9"/>
      <c r="H14" s="9"/>
      <c r="J14" s="1"/>
      <c r="K14" s="16"/>
      <c r="N14" s="22"/>
    </row>
    <row r="15" spans="1:14" x14ac:dyDescent="0.25">
      <c r="A15" s="3" t="s">
        <v>1</v>
      </c>
      <c r="B15" s="12">
        <v>400</v>
      </c>
      <c r="C15" s="18"/>
      <c r="D15" s="17" t="e">
        <f>C15/C18</f>
        <v>#DIV/0!</v>
      </c>
      <c r="E15" s="28">
        <f t="shared" si="0"/>
        <v>400</v>
      </c>
      <c r="F15" s="9"/>
      <c r="G15" s="9"/>
      <c r="H15" s="9"/>
      <c r="N15" s="22"/>
    </row>
    <row r="16" spans="1:14" x14ac:dyDescent="0.25">
      <c r="A16" s="3" t="s">
        <v>2</v>
      </c>
      <c r="B16" s="12">
        <v>0</v>
      </c>
      <c r="C16" s="18"/>
      <c r="D16" s="17" t="e">
        <f>C16/C18</f>
        <v>#DIV/0!</v>
      </c>
      <c r="E16" s="28">
        <f t="shared" si="0"/>
        <v>0</v>
      </c>
      <c r="F16" s="9"/>
      <c r="G16" s="9"/>
      <c r="H16" s="9"/>
      <c r="N16" s="22"/>
    </row>
    <row r="17" spans="1:14" ht="15.75" thickBot="1" x14ac:dyDescent="0.3">
      <c r="A17" s="4" t="s">
        <v>10</v>
      </c>
      <c r="B17" s="13">
        <f>I1*0.02</f>
        <v>4200</v>
      </c>
      <c r="C17" s="6"/>
      <c r="D17" s="19">
        <v>0</v>
      </c>
      <c r="E17" s="28">
        <f t="shared" si="0"/>
        <v>4200</v>
      </c>
      <c r="F17" s="9"/>
      <c r="G17" s="9"/>
      <c r="H17" s="9"/>
      <c r="N17" s="22"/>
    </row>
    <row r="18" spans="1:14" ht="15.75" thickBot="1" x14ac:dyDescent="0.3">
      <c r="A18" s="15" t="s">
        <v>6</v>
      </c>
      <c r="B18" s="14">
        <f>SUM(B6,B10,B11,B12,B13,B14,B15,B16,B17)</f>
        <v>193600</v>
      </c>
      <c r="C18" s="30">
        <f>SUM(C6,C10:C17)</f>
        <v>0</v>
      </c>
      <c r="D18" s="31" t="e">
        <f>SUM(D6,D10:D17)</f>
        <v>#DIV/0!</v>
      </c>
      <c r="E18" s="28">
        <f t="shared" si="0"/>
        <v>193600</v>
      </c>
      <c r="F18" s="10"/>
      <c r="G18" s="10"/>
      <c r="H18" s="10"/>
      <c r="N18" s="22"/>
    </row>
    <row r="19" spans="1:14" x14ac:dyDescent="0.25">
      <c r="N19" s="22"/>
    </row>
    <row r="20" spans="1:14" x14ac:dyDescent="0.25">
      <c r="A20" s="33" t="s">
        <v>22</v>
      </c>
      <c r="B20" s="34">
        <f>I1-B18</f>
        <v>16400</v>
      </c>
      <c r="C20" s="20"/>
      <c r="D20" s="21"/>
      <c r="N20" s="22"/>
    </row>
    <row r="21" spans="1:14" x14ac:dyDescent="0.25">
      <c r="L21" s="22"/>
    </row>
    <row r="22" spans="1:14" x14ac:dyDescent="0.25">
      <c r="A22" t="s">
        <v>14</v>
      </c>
    </row>
    <row r="23" spans="1:14" x14ac:dyDescent="0.25">
      <c r="A23" t="s">
        <v>33</v>
      </c>
    </row>
  </sheetData>
  <mergeCells count="6">
    <mergeCell ref="I1:J1"/>
    <mergeCell ref="B4:D4"/>
    <mergeCell ref="A1:A3"/>
    <mergeCell ref="B1:C1"/>
    <mergeCell ref="D1:E1"/>
    <mergeCell ref="G1:H1"/>
  </mergeCells>
  <pageMargins left="0.7" right="0.7" top="0.75" bottom="0.75" header="0.3" footer="0.3"/>
  <pageSetup paperSize="5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"/>
  <sheetViews>
    <sheetView showGridLines="0" zoomScale="175" zoomScaleNormal="175" workbookViewId="0">
      <selection activeCell="B7" sqref="B7"/>
    </sheetView>
  </sheetViews>
  <sheetFormatPr defaultColWidth="13.85546875" defaultRowHeight="15" x14ac:dyDescent="0.25"/>
  <cols>
    <col min="1" max="1" width="27.140625" customWidth="1"/>
    <col min="3" max="3" width="14.42578125" customWidth="1"/>
    <col min="4" max="5" width="12.5703125" customWidth="1"/>
    <col min="6" max="6" width="4.42578125" customWidth="1"/>
    <col min="7" max="7" width="19" customWidth="1"/>
    <col min="8" max="8" width="1.140625" hidden="1" customWidth="1"/>
    <col min="9" max="9" width="0.28515625" customWidth="1"/>
    <col min="10" max="10" width="17.28515625" customWidth="1"/>
    <col min="17" max="17" width="15.85546875" customWidth="1"/>
    <col min="22" max="22" width="22.42578125" customWidth="1"/>
  </cols>
  <sheetData>
    <row r="1" spans="1:14" ht="13.5" customHeight="1" x14ac:dyDescent="0.25">
      <c r="A1" s="39" t="s">
        <v>34</v>
      </c>
      <c r="B1" s="40" t="s">
        <v>15</v>
      </c>
      <c r="C1" s="40"/>
      <c r="D1" s="41">
        <v>55000000</v>
      </c>
      <c r="E1" s="42"/>
      <c r="G1" s="43" t="s">
        <v>11</v>
      </c>
      <c r="H1" s="44"/>
      <c r="I1" s="36">
        <f>D1*0.01</f>
        <v>550000</v>
      </c>
      <c r="J1" s="37"/>
      <c r="K1" s="32" t="s">
        <v>16</v>
      </c>
    </row>
    <row r="2" spans="1:14" ht="12" customHeight="1" x14ac:dyDescent="0.25">
      <c r="A2" s="39"/>
    </row>
    <row r="3" spans="1:14" ht="12" customHeight="1" x14ac:dyDescent="0.25">
      <c r="A3" s="39"/>
    </row>
    <row r="4" spans="1:14" ht="15.75" thickBot="1" x14ac:dyDescent="0.3">
      <c r="B4" s="38"/>
      <c r="C4" s="38"/>
      <c r="D4" s="38"/>
      <c r="E4" s="8"/>
      <c r="F4" s="8"/>
      <c r="G4" s="8"/>
      <c r="H4" s="8"/>
      <c r="J4" s="1"/>
    </row>
    <row r="5" spans="1:14" ht="15.75" thickBot="1" x14ac:dyDescent="0.3">
      <c r="A5" s="5" t="s">
        <v>5</v>
      </c>
      <c r="B5" s="24" t="s">
        <v>7</v>
      </c>
      <c r="C5" s="25" t="s">
        <v>35</v>
      </c>
      <c r="D5" s="26">
        <v>20.2</v>
      </c>
      <c r="E5" s="29" t="s">
        <v>8</v>
      </c>
      <c r="F5" s="8"/>
      <c r="G5" s="8"/>
      <c r="H5" s="8"/>
    </row>
    <row r="6" spans="1:14" x14ac:dyDescent="0.25">
      <c r="A6" s="2" t="s">
        <v>36</v>
      </c>
      <c r="B6" s="11">
        <f>I1*0.57</f>
        <v>313500</v>
      </c>
      <c r="C6" s="18"/>
      <c r="D6" s="17" t="e">
        <f>C6/C18</f>
        <v>#DIV/0!</v>
      </c>
      <c r="E6" s="28">
        <f>B6-C6</f>
        <v>313500</v>
      </c>
      <c r="F6" s="9"/>
      <c r="G6" s="9"/>
      <c r="H6" s="9"/>
      <c r="J6" s="1"/>
      <c r="K6" s="16"/>
      <c r="N6" s="22"/>
    </row>
    <row r="7" spans="1:14" x14ac:dyDescent="0.25">
      <c r="A7" s="23" t="s">
        <v>0</v>
      </c>
      <c r="B7" s="7">
        <f>B6*0.7</f>
        <v>219450</v>
      </c>
      <c r="C7" s="6"/>
      <c r="D7" s="17"/>
      <c r="E7" s="28">
        <f>B7-C7</f>
        <v>219450</v>
      </c>
      <c r="F7" s="10"/>
      <c r="G7" s="35"/>
      <c r="H7" s="10"/>
      <c r="J7" s="1"/>
      <c r="K7" s="16"/>
      <c r="N7" s="22"/>
    </row>
    <row r="8" spans="1:14" x14ac:dyDescent="0.25">
      <c r="A8" s="23" t="s">
        <v>3</v>
      </c>
      <c r="B8" s="27">
        <f>B6*0.1</f>
        <v>31350</v>
      </c>
      <c r="C8" s="6"/>
      <c r="D8" s="17"/>
      <c r="E8" s="28">
        <f t="shared" ref="E8:E18" si="0">B8-C8</f>
        <v>31350</v>
      </c>
      <c r="F8" s="10"/>
      <c r="G8" s="10"/>
      <c r="H8" s="10"/>
      <c r="J8" s="1"/>
      <c r="K8" s="16"/>
      <c r="N8" s="22"/>
    </row>
    <row r="9" spans="1:14" x14ac:dyDescent="0.25">
      <c r="A9" s="23" t="s">
        <v>4</v>
      </c>
      <c r="B9" s="27">
        <f>B6*0.2</f>
        <v>62700</v>
      </c>
      <c r="C9" s="6"/>
      <c r="D9" s="17"/>
      <c r="E9" s="28">
        <f t="shared" si="0"/>
        <v>62700</v>
      </c>
      <c r="F9" s="10"/>
      <c r="G9" s="10"/>
      <c r="H9" s="10"/>
      <c r="K9" s="16"/>
      <c r="N9" s="22"/>
    </row>
    <row r="10" spans="1:14" x14ac:dyDescent="0.25">
      <c r="A10" s="3" t="s">
        <v>18</v>
      </c>
      <c r="B10" s="12">
        <f>I1*0.15</f>
        <v>82500</v>
      </c>
      <c r="C10" s="18"/>
      <c r="D10" s="17" t="e">
        <f>C10/C18</f>
        <v>#DIV/0!</v>
      </c>
      <c r="E10" s="28">
        <f t="shared" si="0"/>
        <v>82500</v>
      </c>
      <c r="F10" s="9"/>
      <c r="G10" s="9"/>
      <c r="H10" s="9"/>
      <c r="J10" s="1"/>
      <c r="K10" s="16"/>
      <c r="N10" s="22"/>
    </row>
    <row r="11" spans="1:14" x14ac:dyDescent="0.25">
      <c r="A11" s="3" t="s">
        <v>19</v>
      </c>
      <c r="B11" s="12">
        <f>I1*0.03</f>
        <v>16500</v>
      </c>
      <c r="C11" s="18"/>
      <c r="D11" s="17">
        <v>0</v>
      </c>
      <c r="E11" s="28">
        <f t="shared" si="0"/>
        <v>16500</v>
      </c>
      <c r="F11" s="9"/>
      <c r="G11" s="9"/>
      <c r="H11" s="9"/>
      <c r="N11" s="22"/>
    </row>
    <row r="12" spans="1:14" x14ac:dyDescent="0.25">
      <c r="A12" s="3" t="s">
        <v>20</v>
      </c>
      <c r="B12" s="12">
        <f>I1*0.05</f>
        <v>27500</v>
      </c>
      <c r="C12" s="18"/>
      <c r="D12" s="17">
        <v>0</v>
      </c>
      <c r="E12" s="28">
        <f t="shared" si="0"/>
        <v>27500</v>
      </c>
      <c r="F12" s="9"/>
      <c r="G12" s="9"/>
      <c r="H12" s="9"/>
      <c r="J12" s="1"/>
      <c r="K12" s="16"/>
      <c r="N12" s="22"/>
    </row>
    <row r="13" spans="1:14" x14ac:dyDescent="0.25">
      <c r="A13" s="3" t="s">
        <v>12</v>
      </c>
      <c r="B13" s="12">
        <f>I1*0.05</f>
        <v>27500</v>
      </c>
      <c r="C13" s="18"/>
      <c r="D13" s="17" t="e">
        <f>C13/C18</f>
        <v>#DIV/0!</v>
      </c>
      <c r="E13" s="28">
        <f t="shared" si="0"/>
        <v>27500</v>
      </c>
      <c r="F13" s="9"/>
      <c r="G13" s="9"/>
      <c r="H13" s="9"/>
      <c r="J13" s="1"/>
      <c r="K13" s="16"/>
      <c r="N13" s="22"/>
    </row>
    <row r="14" spans="1:14" x14ac:dyDescent="0.25">
      <c r="A14" s="3" t="s">
        <v>13</v>
      </c>
      <c r="B14" s="12">
        <f>I1*0.05</f>
        <v>27500</v>
      </c>
      <c r="C14" s="18"/>
      <c r="D14" s="17">
        <v>0</v>
      </c>
      <c r="E14" s="28">
        <f t="shared" si="0"/>
        <v>27500</v>
      </c>
      <c r="F14" s="9"/>
      <c r="G14" s="9"/>
      <c r="H14" s="9"/>
      <c r="J14" s="1"/>
      <c r="K14" s="16"/>
      <c r="N14" s="22"/>
    </row>
    <row r="15" spans="1:14" x14ac:dyDescent="0.25">
      <c r="A15" s="3" t="s">
        <v>9</v>
      </c>
      <c r="B15" s="12">
        <f>I1*0.02</f>
        <v>11000</v>
      </c>
      <c r="C15" s="18"/>
      <c r="D15" s="17" t="e">
        <f>C15/C18</f>
        <v>#DIV/0!</v>
      </c>
      <c r="E15" s="28">
        <f t="shared" si="0"/>
        <v>11000</v>
      </c>
      <c r="F15" s="9"/>
      <c r="G15" s="9"/>
      <c r="H15" s="9"/>
      <c r="N15" s="22"/>
    </row>
    <row r="16" spans="1:14" x14ac:dyDescent="0.25">
      <c r="A16" s="3" t="s">
        <v>2</v>
      </c>
      <c r="B16" s="12">
        <v>0</v>
      </c>
      <c r="C16" s="18"/>
      <c r="D16" s="17" t="e">
        <f>C16/C18</f>
        <v>#DIV/0!</v>
      </c>
      <c r="E16" s="28">
        <f t="shared" si="0"/>
        <v>0</v>
      </c>
      <c r="F16" s="9"/>
      <c r="G16" s="9"/>
      <c r="H16" s="9"/>
      <c r="N16" s="22"/>
    </row>
    <row r="17" spans="1:14" ht="15.75" thickBot="1" x14ac:dyDescent="0.3">
      <c r="A17" s="4" t="s">
        <v>10</v>
      </c>
      <c r="B17" s="13">
        <f>I1*0.02</f>
        <v>11000</v>
      </c>
      <c r="C17" s="6"/>
      <c r="D17" s="19">
        <v>0</v>
      </c>
      <c r="E17" s="28">
        <f t="shared" si="0"/>
        <v>11000</v>
      </c>
      <c r="F17" s="9"/>
      <c r="G17" s="9"/>
      <c r="H17" s="9"/>
      <c r="N17" s="22"/>
    </row>
    <row r="18" spans="1:14" ht="15.75" thickBot="1" x14ac:dyDescent="0.3">
      <c r="A18" s="15" t="s">
        <v>6</v>
      </c>
      <c r="B18" s="14">
        <f>SUM(B6,B10,B11,B12,B13,B14,B15,B16,B17)</f>
        <v>517000</v>
      </c>
      <c r="C18" s="30">
        <f>SUM(C6,C10:C17)</f>
        <v>0</v>
      </c>
      <c r="D18" s="31" t="e">
        <f>SUM(D6,D10:D17)</f>
        <v>#DIV/0!</v>
      </c>
      <c r="E18" s="28">
        <f t="shared" si="0"/>
        <v>517000</v>
      </c>
      <c r="F18" s="10"/>
      <c r="G18" s="10"/>
      <c r="H18" s="10"/>
      <c r="N18" s="22"/>
    </row>
    <row r="19" spans="1:14" x14ac:dyDescent="0.25">
      <c r="N19" s="22"/>
    </row>
    <row r="20" spans="1:14" x14ac:dyDescent="0.25">
      <c r="A20" s="33" t="s">
        <v>22</v>
      </c>
      <c r="B20" s="34">
        <f>I1-B18</f>
        <v>33000</v>
      </c>
      <c r="C20" s="20"/>
      <c r="D20" s="21"/>
      <c r="N20" s="22"/>
    </row>
    <row r="21" spans="1:14" x14ac:dyDescent="0.25">
      <c r="L21" s="22"/>
    </row>
    <row r="22" spans="1:14" x14ac:dyDescent="0.25">
      <c r="A22" t="s">
        <v>14</v>
      </c>
    </row>
    <row r="23" spans="1:14" x14ac:dyDescent="0.25">
      <c r="A23" t="s">
        <v>33</v>
      </c>
    </row>
  </sheetData>
  <mergeCells count="6">
    <mergeCell ref="I1:J1"/>
    <mergeCell ref="G1:H1"/>
    <mergeCell ref="B4:D4"/>
    <mergeCell ref="A1:A3"/>
    <mergeCell ref="B1:C1"/>
    <mergeCell ref="D1:E1"/>
  </mergeCells>
  <pageMargins left="0.7" right="0.7" top="0.75" bottom="0.75" header="0.3" footer="0.3"/>
  <pageSetup paperSize="5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48201-59FA-417F-BE75-C17E9148A17C}">
  <dimension ref="A1:N23"/>
  <sheetViews>
    <sheetView showGridLines="0" zoomScale="175" zoomScaleNormal="175" workbookViewId="0">
      <selection activeCell="B7" sqref="B7"/>
    </sheetView>
  </sheetViews>
  <sheetFormatPr defaultColWidth="13.85546875" defaultRowHeight="15" x14ac:dyDescent="0.25"/>
  <cols>
    <col min="1" max="1" width="27.140625" customWidth="1"/>
    <col min="3" max="3" width="14.42578125" customWidth="1"/>
    <col min="4" max="5" width="12.5703125" customWidth="1"/>
    <col min="6" max="6" width="4.42578125" customWidth="1"/>
    <col min="7" max="7" width="19" customWidth="1"/>
    <col min="8" max="8" width="1.140625" hidden="1" customWidth="1"/>
    <col min="9" max="9" width="0.28515625" customWidth="1"/>
    <col min="10" max="10" width="17.28515625" customWidth="1"/>
    <col min="17" max="17" width="15.85546875" customWidth="1"/>
    <col min="22" max="22" width="22.42578125" customWidth="1"/>
  </cols>
  <sheetData>
    <row r="1" spans="1:14" ht="13.5" customHeight="1" x14ac:dyDescent="0.25">
      <c r="A1" s="39" t="s">
        <v>34</v>
      </c>
      <c r="B1" s="40" t="s">
        <v>15</v>
      </c>
      <c r="C1" s="40"/>
      <c r="D1" s="41">
        <v>55000000</v>
      </c>
      <c r="E1" s="42"/>
      <c r="G1" s="43" t="s">
        <v>11</v>
      </c>
      <c r="H1" s="44"/>
      <c r="I1" s="36">
        <f>D1*0.01</f>
        <v>550000</v>
      </c>
      <c r="J1" s="37"/>
      <c r="K1" s="32" t="s">
        <v>16</v>
      </c>
    </row>
    <row r="2" spans="1:14" ht="12" customHeight="1" x14ac:dyDescent="0.25">
      <c r="A2" s="39"/>
    </row>
    <row r="3" spans="1:14" ht="12" customHeight="1" x14ac:dyDescent="0.25">
      <c r="A3" s="39"/>
    </row>
    <row r="4" spans="1:14" ht="15.75" thickBot="1" x14ac:dyDescent="0.3">
      <c r="B4" s="38"/>
      <c r="C4" s="38"/>
      <c r="D4" s="38"/>
      <c r="E4" s="8"/>
      <c r="F4" s="8"/>
      <c r="G4" s="8"/>
      <c r="H4" s="8"/>
      <c r="J4" s="1"/>
    </row>
    <row r="5" spans="1:14" ht="15.75" thickBot="1" x14ac:dyDescent="0.3">
      <c r="A5" s="5" t="s">
        <v>5</v>
      </c>
      <c r="B5" s="24" t="s">
        <v>7</v>
      </c>
      <c r="C5" s="25" t="s">
        <v>35</v>
      </c>
      <c r="D5" s="26">
        <v>20.2</v>
      </c>
      <c r="E5" s="29" t="s">
        <v>8</v>
      </c>
      <c r="F5" s="8"/>
      <c r="G5" s="8"/>
      <c r="H5" s="8"/>
    </row>
    <row r="6" spans="1:14" x14ac:dyDescent="0.25">
      <c r="A6" s="2" t="s">
        <v>36</v>
      </c>
      <c r="B6" s="11">
        <f>I1*0.57</f>
        <v>313500</v>
      </c>
      <c r="C6" s="18"/>
      <c r="D6" s="17" t="e">
        <f>C6/C18</f>
        <v>#DIV/0!</v>
      </c>
      <c r="E6" s="28">
        <f>B6-C6</f>
        <v>313500</v>
      </c>
      <c r="F6" s="9"/>
      <c r="G6" s="9"/>
      <c r="H6" s="9"/>
      <c r="J6" s="1"/>
      <c r="K6" s="16"/>
      <c r="N6" s="22"/>
    </row>
    <row r="7" spans="1:14" x14ac:dyDescent="0.25">
      <c r="A7" s="23" t="s">
        <v>0</v>
      </c>
      <c r="B7" s="7">
        <f>B6*0.6</f>
        <v>188100</v>
      </c>
      <c r="C7" s="6"/>
      <c r="D7" s="17"/>
      <c r="E7" s="28">
        <f>B7-C7</f>
        <v>188100</v>
      </c>
      <c r="F7" s="10"/>
      <c r="G7" s="35"/>
      <c r="H7" s="10"/>
      <c r="J7" s="1"/>
      <c r="K7" s="16"/>
      <c r="N7" s="22"/>
    </row>
    <row r="8" spans="1:14" x14ac:dyDescent="0.25">
      <c r="A8" s="23" t="s">
        <v>3</v>
      </c>
      <c r="B8" s="27">
        <f>B6*0.3</f>
        <v>94050</v>
      </c>
      <c r="C8" s="6"/>
      <c r="D8" s="17"/>
      <c r="E8" s="28">
        <f t="shared" ref="E8:E18" si="0">B8-C8</f>
        <v>94050</v>
      </c>
      <c r="F8" s="10"/>
      <c r="G8" s="10"/>
      <c r="H8" s="10"/>
      <c r="J8" s="1"/>
      <c r="K8" s="16"/>
      <c r="N8" s="22"/>
    </row>
    <row r="9" spans="1:14" x14ac:dyDescent="0.25">
      <c r="A9" s="23" t="s">
        <v>4</v>
      </c>
      <c r="B9" s="27">
        <f>B6*0.1</f>
        <v>31350</v>
      </c>
      <c r="C9" s="6"/>
      <c r="D9" s="17"/>
      <c r="E9" s="28">
        <f t="shared" si="0"/>
        <v>31350</v>
      </c>
      <c r="F9" s="10"/>
      <c r="G9" s="10"/>
      <c r="H9" s="10"/>
      <c r="K9" s="16"/>
      <c r="N9" s="22"/>
    </row>
    <row r="10" spans="1:14" x14ac:dyDescent="0.25">
      <c r="A10" s="3" t="s">
        <v>18</v>
      </c>
      <c r="B10" s="12">
        <f>I1*0.15</f>
        <v>82500</v>
      </c>
      <c r="C10" s="18"/>
      <c r="D10" s="17" t="e">
        <f>C10/C18</f>
        <v>#DIV/0!</v>
      </c>
      <c r="E10" s="28">
        <f t="shared" si="0"/>
        <v>82500</v>
      </c>
      <c r="F10" s="9"/>
      <c r="G10" s="9"/>
      <c r="H10" s="9"/>
      <c r="J10" s="1"/>
      <c r="K10" s="16"/>
      <c r="N10" s="22"/>
    </row>
    <row r="11" spans="1:14" x14ac:dyDescent="0.25">
      <c r="A11" s="3" t="s">
        <v>19</v>
      </c>
      <c r="B11" s="12">
        <f>I1*0.03</f>
        <v>16500</v>
      </c>
      <c r="C11" s="18"/>
      <c r="D11" s="17">
        <v>0</v>
      </c>
      <c r="E11" s="28">
        <f t="shared" si="0"/>
        <v>16500</v>
      </c>
      <c r="F11" s="9"/>
      <c r="G11" s="9"/>
      <c r="H11" s="9"/>
      <c r="N11" s="22"/>
    </row>
    <row r="12" spans="1:14" x14ac:dyDescent="0.25">
      <c r="A12" s="3" t="s">
        <v>20</v>
      </c>
      <c r="B12" s="12">
        <f>I1*0.05</f>
        <v>27500</v>
      </c>
      <c r="C12" s="18"/>
      <c r="D12" s="17">
        <v>0</v>
      </c>
      <c r="E12" s="28">
        <f t="shared" si="0"/>
        <v>27500</v>
      </c>
      <c r="F12" s="9"/>
      <c r="G12" s="9"/>
      <c r="H12" s="9"/>
      <c r="J12" s="1"/>
      <c r="K12" s="16"/>
      <c r="N12" s="22"/>
    </row>
    <row r="13" spans="1:14" x14ac:dyDescent="0.25">
      <c r="A13" s="3" t="s">
        <v>12</v>
      </c>
      <c r="B13" s="12">
        <f>I1*0.05</f>
        <v>27500</v>
      </c>
      <c r="C13" s="18"/>
      <c r="D13" s="17" t="e">
        <f>C13/C18</f>
        <v>#DIV/0!</v>
      </c>
      <c r="E13" s="28">
        <f t="shared" si="0"/>
        <v>27500</v>
      </c>
      <c r="F13" s="9"/>
      <c r="G13" s="9"/>
      <c r="H13" s="9"/>
      <c r="J13" s="1"/>
      <c r="K13" s="16"/>
      <c r="N13" s="22"/>
    </row>
    <row r="14" spans="1:14" x14ac:dyDescent="0.25">
      <c r="A14" s="3" t="s">
        <v>13</v>
      </c>
      <c r="B14" s="12">
        <f>I1*0.05</f>
        <v>27500</v>
      </c>
      <c r="C14" s="18"/>
      <c r="D14" s="17">
        <v>0</v>
      </c>
      <c r="E14" s="28">
        <f t="shared" si="0"/>
        <v>27500</v>
      </c>
      <c r="F14" s="9"/>
      <c r="G14" s="9"/>
      <c r="H14" s="9"/>
      <c r="J14" s="1"/>
      <c r="K14" s="16"/>
      <c r="N14" s="22"/>
    </row>
    <row r="15" spans="1:14" x14ac:dyDescent="0.25">
      <c r="A15" s="3" t="s">
        <v>9</v>
      </c>
      <c r="B15" s="12">
        <f>I1*0.02</f>
        <v>11000</v>
      </c>
      <c r="C15" s="18"/>
      <c r="D15" s="17" t="e">
        <f>C15/C18</f>
        <v>#DIV/0!</v>
      </c>
      <c r="E15" s="28">
        <f t="shared" si="0"/>
        <v>11000</v>
      </c>
      <c r="F15" s="9"/>
      <c r="G15" s="9"/>
      <c r="H15" s="9"/>
      <c r="N15" s="22"/>
    </row>
    <row r="16" spans="1:14" x14ac:dyDescent="0.25">
      <c r="A16" s="3" t="s">
        <v>2</v>
      </c>
      <c r="B16" s="12">
        <v>0</v>
      </c>
      <c r="C16" s="18"/>
      <c r="D16" s="17" t="e">
        <f>C16/C18</f>
        <v>#DIV/0!</v>
      </c>
      <c r="E16" s="28">
        <f t="shared" si="0"/>
        <v>0</v>
      </c>
      <c r="F16" s="9"/>
      <c r="G16" s="9"/>
      <c r="H16" s="9"/>
      <c r="N16" s="22"/>
    </row>
    <row r="17" spans="1:14" ht="15.75" thickBot="1" x14ac:dyDescent="0.3">
      <c r="A17" s="4" t="s">
        <v>10</v>
      </c>
      <c r="B17" s="13">
        <f>I1*0.02</f>
        <v>11000</v>
      </c>
      <c r="C17" s="6"/>
      <c r="D17" s="19">
        <v>0</v>
      </c>
      <c r="E17" s="28">
        <f t="shared" si="0"/>
        <v>11000</v>
      </c>
      <c r="F17" s="9"/>
      <c r="G17" s="9"/>
      <c r="H17" s="9"/>
      <c r="N17" s="22"/>
    </row>
    <row r="18" spans="1:14" ht="15.75" thickBot="1" x14ac:dyDescent="0.3">
      <c r="A18" s="15" t="s">
        <v>6</v>
      </c>
      <c r="B18" s="14">
        <f>SUM(B6,B10,B11,B12,B13,B14,B15,B16,B17)</f>
        <v>517000</v>
      </c>
      <c r="C18" s="30">
        <f>SUM(C6,C10:C17)</f>
        <v>0</v>
      </c>
      <c r="D18" s="31" t="e">
        <f>SUM(D6,D10:D17)</f>
        <v>#DIV/0!</v>
      </c>
      <c r="E18" s="28">
        <f t="shared" si="0"/>
        <v>517000</v>
      </c>
      <c r="F18" s="10"/>
      <c r="G18" s="10"/>
      <c r="H18" s="10"/>
      <c r="N18" s="22"/>
    </row>
    <row r="19" spans="1:14" x14ac:dyDescent="0.25">
      <c r="N19" s="22"/>
    </row>
    <row r="20" spans="1:14" x14ac:dyDescent="0.25">
      <c r="A20" s="33" t="s">
        <v>22</v>
      </c>
      <c r="B20" s="34">
        <f>I1-B18</f>
        <v>33000</v>
      </c>
      <c r="C20" s="20"/>
      <c r="D20" s="21"/>
      <c r="N20" s="22"/>
    </row>
    <row r="21" spans="1:14" x14ac:dyDescent="0.25">
      <c r="L21" s="22"/>
    </row>
    <row r="22" spans="1:14" x14ac:dyDescent="0.25">
      <c r="A22" t="s">
        <v>14</v>
      </c>
    </row>
    <row r="23" spans="1:14" x14ac:dyDescent="0.25">
      <c r="A23" t="s">
        <v>33</v>
      </c>
    </row>
  </sheetData>
  <mergeCells count="6">
    <mergeCell ref="I1:J1"/>
    <mergeCell ref="B4:D4"/>
    <mergeCell ref="A1:A3"/>
    <mergeCell ref="B1:C1"/>
    <mergeCell ref="D1:E1"/>
    <mergeCell ref="G1:H1"/>
  </mergeCells>
  <pageMargins left="0.7" right="0.7" top="0.75" bottom="0.75" header="0.3" footer="0.3"/>
  <pageSetup paperSize="5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B5C32-A6E3-468C-963D-C63D361A1568}">
  <dimension ref="A1:N23"/>
  <sheetViews>
    <sheetView showGridLines="0" zoomScale="175" zoomScaleNormal="175" workbookViewId="0">
      <selection activeCell="C5" sqref="C5:D5"/>
    </sheetView>
  </sheetViews>
  <sheetFormatPr defaultColWidth="13.85546875" defaultRowHeight="15" x14ac:dyDescent="0.25"/>
  <cols>
    <col min="1" max="1" width="27.140625" customWidth="1"/>
    <col min="3" max="3" width="14.42578125" customWidth="1"/>
    <col min="4" max="5" width="12.5703125" customWidth="1"/>
    <col min="6" max="6" width="4.42578125" customWidth="1"/>
    <col min="7" max="7" width="19" customWidth="1"/>
    <col min="8" max="8" width="1.140625" hidden="1" customWidth="1"/>
    <col min="9" max="9" width="0.28515625" customWidth="1"/>
    <col min="10" max="10" width="17.28515625" customWidth="1"/>
    <col min="17" max="17" width="15.85546875" customWidth="1"/>
    <col min="22" max="22" width="22.42578125" customWidth="1"/>
  </cols>
  <sheetData>
    <row r="1" spans="1:14" ht="13.5" customHeight="1" x14ac:dyDescent="0.25">
      <c r="A1" s="39" t="s">
        <v>34</v>
      </c>
      <c r="B1" s="40" t="s">
        <v>15</v>
      </c>
      <c r="C1" s="40"/>
      <c r="D1" s="41">
        <v>150000000</v>
      </c>
      <c r="E1" s="42"/>
      <c r="G1" s="43" t="s">
        <v>11</v>
      </c>
      <c r="H1" s="44"/>
      <c r="I1" s="36">
        <f>D1*0.0075</f>
        <v>1125000</v>
      </c>
      <c r="J1" s="37"/>
      <c r="K1" s="32" t="s">
        <v>23</v>
      </c>
    </row>
    <row r="2" spans="1:14" ht="12" customHeight="1" x14ac:dyDescent="0.25">
      <c r="A2" s="39"/>
    </row>
    <row r="3" spans="1:14" ht="12" customHeight="1" x14ac:dyDescent="0.25">
      <c r="A3" s="39"/>
    </row>
    <row r="4" spans="1:14" ht="15.75" thickBot="1" x14ac:dyDescent="0.3">
      <c r="B4" s="38"/>
      <c r="C4" s="38"/>
      <c r="D4" s="38"/>
      <c r="E4" s="8"/>
      <c r="F4" s="8"/>
      <c r="G4" s="8"/>
      <c r="H4" s="8"/>
      <c r="J4" s="1"/>
    </row>
    <row r="5" spans="1:14" ht="15.75" thickBot="1" x14ac:dyDescent="0.3">
      <c r="A5" s="5" t="s">
        <v>5</v>
      </c>
      <c r="B5" s="24" t="s">
        <v>7</v>
      </c>
      <c r="C5" s="25" t="s">
        <v>35</v>
      </c>
      <c r="D5" s="26">
        <v>20.2</v>
      </c>
      <c r="E5" s="29" t="s">
        <v>8</v>
      </c>
      <c r="F5" s="8"/>
      <c r="G5" s="8"/>
      <c r="H5" s="8"/>
    </row>
    <row r="6" spans="1:14" x14ac:dyDescent="0.25">
      <c r="A6" s="2" t="s">
        <v>21</v>
      </c>
      <c r="B6" s="11">
        <f>I1*0.55</f>
        <v>618750</v>
      </c>
      <c r="C6" s="18"/>
      <c r="D6" s="17" t="e">
        <f>C6/C18</f>
        <v>#DIV/0!</v>
      </c>
      <c r="E6" s="28">
        <f>B6-C6</f>
        <v>618750</v>
      </c>
      <c r="F6" s="9"/>
      <c r="G6" s="9"/>
      <c r="H6" s="9"/>
      <c r="J6" s="1"/>
      <c r="K6" s="16"/>
      <c r="N6" s="22"/>
    </row>
    <row r="7" spans="1:14" x14ac:dyDescent="0.25">
      <c r="A7" s="23" t="s">
        <v>0</v>
      </c>
      <c r="B7" s="7">
        <f>B6*0.65</f>
        <v>402187.5</v>
      </c>
      <c r="C7" s="6"/>
      <c r="D7" s="17"/>
      <c r="E7" s="28">
        <f>B7-C7</f>
        <v>402187.5</v>
      </c>
      <c r="F7" s="10"/>
      <c r="G7" s="35"/>
      <c r="H7" s="10"/>
      <c r="J7" s="1"/>
      <c r="K7" s="16"/>
      <c r="N7" s="22"/>
    </row>
    <row r="8" spans="1:14" x14ac:dyDescent="0.25">
      <c r="A8" s="23" t="s">
        <v>3</v>
      </c>
      <c r="B8" s="27">
        <f>B6*0.15</f>
        <v>92812.5</v>
      </c>
      <c r="C8" s="6"/>
      <c r="D8" s="17"/>
      <c r="E8" s="28">
        <f t="shared" ref="E8:E18" si="0">B8-C8</f>
        <v>92812.5</v>
      </c>
      <c r="F8" s="10"/>
      <c r="G8" s="10"/>
      <c r="H8" s="10"/>
      <c r="J8" s="1"/>
      <c r="K8" s="16"/>
      <c r="N8" s="22"/>
    </row>
    <row r="9" spans="1:14" x14ac:dyDescent="0.25">
      <c r="A9" s="23" t="s">
        <v>4</v>
      </c>
      <c r="B9" s="27">
        <f>B6*0.2</f>
        <v>123750</v>
      </c>
      <c r="C9" s="6"/>
      <c r="D9" s="17"/>
      <c r="E9" s="28">
        <f t="shared" si="0"/>
        <v>123750</v>
      </c>
      <c r="F9" s="10"/>
      <c r="G9" s="10"/>
      <c r="H9" s="10"/>
      <c r="K9" s="16"/>
      <c r="N9" s="22"/>
    </row>
    <row r="10" spans="1:14" x14ac:dyDescent="0.25">
      <c r="A10" s="3" t="s">
        <v>31</v>
      </c>
      <c r="B10" s="12">
        <f>I1*0.16</f>
        <v>180000</v>
      </c>
      <c r="C10" s="18"/>
      <c r="D10" s="17" t="e">
        <f>C10/C18</f>
        <v>#DIV/0!</v>
      </c>
      <c r="E10" s="28">
        <f t="shared" si="0"/>
        <v>180000</v>
      </c>
      <c r="F10" s="9"/>
      <c r="G10" s="9"/>
      <c r="H10" s="9"/>
      <c r="J10" s="1"/>
      <c r="K10" s="16"/>
      <c r="N10" s="22"/>
    </row>
    <row r="11" spans="1:14" x14ac:dyDescent="0.25">
      <c r="A11" s="3" t="s">
        <v>19</v>
      </c>
      <c r="B11" s="12">
        <f>I1*0.03</f>
        <v>33750</v>
      </c>
      <c r="C11" s="18"/>
      <c r="D11" s="17">
        <v>0</v>
      </c>
      <c r="E11" s="28">
        <f t="shared" si="0"/>
        <v>33750</v>
      </c>
      <c r="F11" s="9"/>
      <c r="G11" s="9"/>
      <c r="H11" s="9"/>
      <c r="N11" s="22"/>
    </row>
    <row r="12" spans="1:14" x14ac:dyDescent="0.25">
      <c r="A12" s="3" t="s">
        <v>20</v>
      </c>
      <c r="B12" s="12">
        <f>I1*0.05</f>
        <v>56250</v>
      </c>
      <c r="C12" s="18"/>
      <c r="D12" s="17">
        <v>0</v>
      </c>
      <c r="E12" s="28">
        <f t="shared" si="0"/>
        <v>56250</v>
      </c>
      <c r="F12" s="9"/>
      <c r="G12" s="9"/>
      <c r="H12" s="9"/>
      <c r="J12" s="1"/>
      <c r="K12" s="16"/>
      <c r="N12" s="22"/>
    </row>
    <row r="13" spans="1:14" x14ac:dyDescent="0.25">
      <c r="A13" s="3" t="s">
        <v>12</v>
      </c>
      <c r="B13" s="12">
        <f>I1*0.05</f>
        <v>56250</v>
      </c>
      <c r="C13" s="18"/>
      <c r="D13" s="17" t="e">
        <f>C13/C18</f>
        <v>#DIV/0!</v>
      </c>
      <c r="E13" s="28">
        <f t="shared" si="0"/>
        <v>56250</v>
      </c>
      <c r="F13" s="9"/>
      <c r="G13" s="9"/>
      <c r="H13" s="9"/>
      <c r="J13" s="1"/>
      <c r="K13" s="16"/>
      <c r="N13" s="22"/>
    </row>
    <row r="14" spans="1:14" x14ac:dyDescent="0.25">
      <c r="A14" s="3" t="s">
        <v>13</v>
      </c>
      <c r="B14" s="12">
        <f>I1*0.05</f>
        <v>56250</v>
      </c>
      <c r="C14" s="18"/>
      <c r="D14" s="17">
        <v>0</v>
      </c>
      <c r="E14" s="28">
        <f t="shared" si="0"/>
        <v>56250</v>
      </c>
      <c r="F14" s="9"/>
      <c r="G14" s="9"/>
      <c r="H14" s="9"/>
      <c r="J14" s="1"/>
      <c r="K14" s="16"/>
      <c r="N14" s="22"/>
    </row>
    <row r="15" spans="1:14" x14ac:dyDescent="0.25">
      <c r="A15" s="3" t="s">
        <v>9</v>
      </c>
      <c r="B15" s="12">
        <f>I1*0.02</f>
        <v>22500</v>
      </c>
      <c r="C15" s="18"/>
      <c r="D15" s="17" t="e">
        <f>C15/C18</f>
        <v>#DIV/0!</v>
      </c>
      <c r="E15" s="28">
        <f t="shared" si="0"/>
        <v>22500</v>
      </c>
      <c r="F15" s="9"/>
      <c r="G15" s="9"/>
      <c r="H15" s="9"/>
      <c r="N15" s="22"/>
    </row>
    <row r="16" spans="1:14" x14ac:dyDescent="0.25">
      <c r="A16" s="3" t="s">
        <v>2</v>
      </c>
      <c r="B16" s="12">
        <v>0</v>
      </c>
      <c r="C16" s="18"/>
      <c r="D16" s="17" t="e">
        <f>C16/C18</f>
        <v>#DIV/0!</v>
      </c>
      <c r="E16" s="28">
        <f t="shared" si="0"/>
        <v>0</v>
      </c>
      <c r="F16" s="9"/>
      <c r="G16" s="9"/>
      <c r="H16" s="9"/>
      <c r="N16" s="22"/>
    </row>
    <row r="17" spans="1:14" ht="15.75" thickBot="1" x14ac:dyDescent="0.3">
      <c r="A17" s="4" t="s">
        <v>10</v>
      </c>
      <c r="B17" s="13">
        <f>I1*0.02</f>
        <v>22500</v>
      </c>
      <c r="C17" s="6"/>
      <c r="D17" s="19">
        <v>0</v>
      </c>
      <c r="E17" s="28">
        <f t="shared" si="0"/>
        <v>22500</v>
      </c>
      <c r="F17" s="9"/>
      <c r="G17" s="9"/>
      <c r="H17" s="9"/>
      <c r="N17" s="22"/>
    </row>
    <row r="18" spans="1:14" ht="15.75" thickBot="1" x14ac:dyDescent="0.3">
      <c r="A18" s="15" t="s">
        <v>6</v>
      </c>
      <c r="B18" s="14">
        <f>SUM(B6,B10,B11,B12,B13,B14,B15,B16,B17)</f>
        <v>1046250</v>
      </c>
      <c r="C18" s="30">
        <f>SUM(C6,C10:C17)</f>
        <v>0</v>
      </c>
      <c r="D18" s="31" t="e">
        <f>SUM(D6,D10:D17)</f>
        <v>#DIV/0!</v>
      </c>
      <c r="E18" s="28">
        <f t="shared" si="0"/>
        <v>1046250</v>
      </c>
      <c r="F18" s="10"/>
      <c r="G18" s="10"/>
      <c r="H18" s="10"/>
      <c r="N18" s="22"/>
    </row>
    <row r="19" spans="1:14" x14ac:dyDescent="0.25">
      <c r="N19" s="22"/>
    </row>
    <row r="20" spans="1:14" x14ac:dyDescent="0.25">
      <c r="A20" s="33" t="s">
        <v>22</v>
      </c>
      <c r="B20" s="34">
        <f>I1-B18</f>
        <v>78750</v>
      </c>
      <c r="C20" s="20"/>
      <c r="D20" s="21"/>
      <c r="N20" s="22"/>
    </row>
    <row r="21" spans="1:14" x14ac:dyDescent="0.25">
      <c r="L21" s="22"/>
    </row>
    <row r="22" spans="1:14" x14ac:dyDescent="0.25">
      <c r="A22" t="s">
        <v>14</v>
      </c>
    </row>
    <row r="23" spans="1:14" x14ac:dyDescent="0.25">
      <c r="A23" t="s">
        <v>33</v>
      </c>
    </row>
  </sheetData>
  <mergeCells count="6">
    <mergeCell ref="I1:J1"/>
    <mergeCell ref="B4:D4"/>
    <mergeCell ref="A1:A3"/>
    <mergeCell ref="B1:C1"/>
    <mergeCell ref="D1:E1"/>
    <mergeCell ref="G1:H1"/>
  </mergeCells>
  <pageMargins left="0.7" right="0.7" top="0.75" bottom="0.75" header="0.3" footer="0.3"/>
  <pageSetup paperSize="5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CD5A6-D6D0-40E4-AD58-B547D974DCF4}">
  <dimension ref="A1:N23"/>
  <sheetViews>
    <sheetView showGridLines="0" zoomScale="175" zoomScaleNormal="175" workbookViewId="0">
      <selection activeCell="G22" sqref="G22"/>
    </sheetView>
  </sheetViews>
  <sheetFormatPr defaultColWidth="13.85546875" defaultRowHeight="15" x14ac:dyDescent="0.25"/>
  <cols>
    <col min="1" max="1" width="27.140625" customWidth="1"/>
    <col min="3" max="3" width="14.42578125" customWidth="1"/>
    <col min="4" max="5" width="12.5703125" customWidth="1"/>
    <col min="6" max="6" width="4.42578125" customWidth="1"/>
    <col min="7" max="7" width="19" customWidth="1"/>
    <col min="8" max="8" width="1.140625" hidden="1" customWidth="1"/>
    <col min="9" max="9" width="0.28515625" customWidth="1"/>
    <col min="10" max="10" width="17.28515625" customWidth="1"/>
    <col min="17" max="17" width="15.85546875" customWidth="1"/>
    <col min="22" max="22" width="22.42578125" customWidth="1"/>
  </cols>
  <sheetData>
    <row r="1" spans="1:14" ht="13.5" customHeight="1" x14ac:dyDescent="0.25">
      <c r="A1" s="39" t="s">
        <v>34</v>
      </c>
      <c r="B1" s="40" t="s">
        <v>15</v>
      </c>
      <c r="C1" s="40"/>
      <c r="D1" s="41">
        <v>150000000</v>
      </c>
      <c r="E1" s="42"/>
      <c r="G1" s="43" t="s">
        <v>11</v>
      </c>
      <c r="H1" s="44"/>
      <c r="I1" s="36">
        <f>D1*0.0075</f>
        <v>1125000</v>
      </c>
      <c r="J1" s="37"/>
      <c r="K1" s="32" t="s">
        <v>23</v>
      </c>
    </row>
    <row r="2" spans="1:14" ht="12" customHeight="1" x14ac:dyDescent="0.25">
      <c r="A2" s="39"/>
    </row>
    <row r="3" spans="1:14" ht="12" customHeight="1" x14ac:dyDescent="0.25">
      <c r="A3" s="39"/>
    </row>
    <row r="4" spans="1:14" ht="15.75" thickBot="1" x14ac:dyDescent="0.3">
      <c r="B4" s="38"/>
      <c r="C4" s="38"/>
      <c r="D4" s="38"/>
      <c r="E4" s="8"/>
      <c r="F4" s="8"/>
      <c r="G4" s="8"/>
      <c r="H4" s="8"/>
      <c r="J4" s="1"/>
    </row>
    <row r="5" spans="1:14" ht="15.75" thickBot="1" x14ac:dyDescent="0.3">
      <c r="A5" s="5" t="s">
        <v>5</v>
      </c>
      <c r="B5" s="24" t="s">
        <v>7</v>
      </c>
      <c r="C5" s="25" t="s">
        <v>35</v>
      </c>
      <c r="D5" s="26">
        <v>20.2</v>
      </c>
      <c r="E5" s="29" t="s">
        <v>8</v>
      </c>
      <c r="F5" s="8"/>
      <c r="G5" s="8"/>
      <c r="H5" s="8"/>
    </row>
    <row r="6" spans="1:14" x14ac:dyDescent="0.25">
      <c r="A6" s="2" t="s">
        <v>21</v>
      </c>
      <c r="B6" s="11">
        <f>I1*0.55</f>
        <v>618750</v>
      </c>
      <c r="C6" s="18"/>
      <c r="D6" s="17" t="e">
        <f>C6/C18</f>
        <v>#DIV/0!</v>
      </c>
      <c r="E6" s="28">
        <f>B6-C6</f>
        <v>618750</v>
      </c>
      <c r="F6" s="9"/>
      <c r="G6" s="9"/>
      <c r="H6" s="9"/>
      <c r="J6" s="1"/>
      <c r="K6" s="16"/>
      <c r="N6" s="22"/>
    </row>
    <row r="7" spans="1:14" x14ac:dyDescent="0.25">
      <c r="A7" s="23" t="s">
        <v>0</v>
      </c>
      <c r="B7" s="7">
        <f>B6*0.6</f>
        <v>371250</v>
      </c>
      <c r="C7" s="6"/>
      <c r="D7" s="17"/>
      <c r="E7" s="28">
        <f>B7-C7</f>
        <v>371250</v>
      </c>
      <c r="F7" s="10"/>
      <c r="G7" s="35"/>
      <c r="H7" s="10"/>
      <c r="J7" s="1"/>
      <c r="K7" s="16"/>
      <c r="N7" s="22"/>
    </row>
    <row r="8" spans="1:14" x14ac:dyDescent="0.25">
      <c r="A8" s="23" t="s">
        <v>3</v>
      </c>
      <c r="B8" s="27">
        <f>B6*0.35</f>
        <v>216562.5</v>
      </c>
      <c r="C8" s="6"/>
      <c r="D8" s="17"/>
      <c r="E8" s="28">
        <f t="shared" ref="E8:E18" si="0">B8-C8</f>
        <v>216562.5</v>
      </c>
      <c r="F8" s="10"/>
      <c r="G8" s="10"/>
      <c r="H8" s="10"/>
      <c r="J8" s="1"/>
      <c r="K8" s="16"/>
      <c r="N8" s="22"/>
    </row>
    <row r="9" spans="1:14" x14ac:dyDescent="0.25">
      <c r="A9" s="23" t="s">
        <v>4</v>
      </c>
      <c r="B9" s="27">
        <f>B6*0.15</f>
        <v>92812.5</v>
      </c>
      <c r="C9" s="6"/>
      <c r="D9" s="17"/>
      <c r="E9" s="28">
        <f t="shared" si="0"/>
        <v>92812.5</v>
      </c>
      <c r="F9" s="10"/>
      <c r="G9" s="10"/>
      <c r="H9" s="10"/>
      <c r="K9" s="16"/>
      <c r="N9" s="22"/>
    </row>
    <row r="10" spans="1:14" x14ac:dyDescent="0.25">
      <c r="A10" s="3" t="s">
        <v>31</v>
      </c>
      <c r="B10" s="12">
        <f>I1*0.16</f>
        <v>180000</v>
      </c>
      <c r="C10" s="18"/>
      <c r="D10" s="17" t="e">
        <f>C10/C18</f>
        <v>#DIV/0!</v>
      </c>
      <c r="E10" s="28">
        <f t="shared" si="0"/>
        <v>180000</v>
      </c>
      <c r="F10" s="9"/>
      <c r="G10" s="9"/>
      <c r="H10" s="9"/>
      <c r="J10" s="1"/>
      <c r="K10" s="16"/>
      <c r="N10" s="22"/>
    </row>
    <row r="11" spans="1:14" x14ac:dyDescent="0.25">
      <c r="A11" s="3" t="s">
        <v>19</v>
      </c>
      <c r="B11" s="12">
        <f>I1*0.03</f>
        <v>33750</v>
      </c>
      <c r="C11" s="18"/>
      <c r="D11" s="17">
        <v>0</v>
      </c>
      <c r="E11" s="28">
        <f t="shared" si="0"/>
        <v>33750</v>
      </c>
      <c r="F11" s="9"/>
      <c r="G11" s="9"/>
      <c r="H11" s="9"/>
      <c r="N11" s="22"/>
    </row>
    <row r="12" spans="1:14" x14ac:dyDescent="0.25">
      <c r="A12" s="3" t="s">
        <v>20</v>
      </c>
      <c r="B12" s="12">
        <f>I1*0.05</f>
        <v>56250</v>
      </c>
      <c r="C12" s="18"/>
      <c r="D12" s="17">
        <v>0</v>
      </c>
      <c r="E12" s="28">
        <f t="shared" si="0"/>
        <v>56250</v>
      </c>
      <c r="F12" s="9"/>
      <c r="G12" s="9"/>
      <c r="H12" s="9"/>
      <c r="J12" s="1"/>
      <c r="K12" s="16"/>
      <c r="N12" s="22"/>
    </row>
    <row r="13" spans="1:14" x14ac:dyDescent="0.25">
      <c r="A13" s="3" t="s">
        <v>12</v>
      </c>
      <c r="B13" s="12">
        <f>I1*0.05</f>
        <v>56250</v>
      </c>
      <c r="C13" s="18"/>
      <c r="D13" s="17" t="e">
        <f>C13/C18</f>
        <v>#DIV/0!</v>
      </c>
      <c r="E13" s="28">
        <f t="shared" si="0"/>
        <v>56250</v>
      </c>
      <c r="F13" s="9"/>
      <c r="G13" s="9"/>
      <c r="H13" s="9"/>
      <c r="J13" s="1"/>
      <c r="K13" s="16"/>
      <c r="N13" s="22"/>
    </row>
    <row r="14" spans="1:14" x14ac:dyDescent="0.25">
      <c r="A14" s="3" t="s">
        <v>13</v>
      </c>
      <c r="B14" s="12">
        <f>I1*0.05</f>
        <v>56250</v>
      </c>
      <c r="C14" s="18"/>
      <c r="D14" s="17">
        <v>0</v>
      </c>
      <c r="E14" s="28">
        <f t="shared" si="0"/>
        <v>56250</v>
      </c>
      <c r="F14" s="9"/>
      <c r="G14" s="9"/>
      <c r="H14" s="9"/>
      <c r="J14" s="1"/>
      <c r="K14" s="16"/>
      <c r="N14" s="22"/>
    </row>
    <row r="15" spans="1:14" x14ac:dyDescent="0.25">
      <c r="A15" s="3" t="s">
        <v>9</v>
      </c>
      <c r="B15" s="12">
        <f>I1*0.02</f>
        <v>22500</v>
      </c>
      <c r="C15" s="18"/>
      <c r="D15" s="17" t="e">
        <f>C15/C18</f>
        <v>#DIV/0!</v>
      </c>
      <c r="E15" s="28">
        <f t="shared" si="0"/>
        <v>22500</v>
      </c>
      <c r="F15" s="9"/>
      <c r="G15" s="9"/>
      <c r="H15" s="9"/>
      <c r="N15" s="22"/>
    </row>
    <row r="16" spans="1:14" x14ac:dyDescent="0.25">
      <c r="A16" s="3" t="s">
        <v>2</v>
      </c>
      <c r="B16" s="12">
        <v>0</v>
      </c>
      <c r="C16" s="18"/>
      <c r="D16" s="17" t="e">
        <f>C16/C18</f>
        <v>#DIV/0!</v>
      </c>
      <c r="E16" s="28">
        <f t="shared" si="0"/>
        <v>0</v>
      </c>
      <c r="F16" s="9"/>
      <c r="G16" s="9"/>
      <c r="H16" s="9"/>
      <c r="N16" s="22"/>
    </row>
    <row r="17" spans="1:14" ht="15.75" thickBot="1" x14ac:dyDescent="0.3">
      <c r="A17" s="4" t="s">
        <v>10</v>
      </c>
      <c r="B17" s="13">
        <f>I1*0.02</f>
        <v>22500</v>
      </c>
      <c r="C17" s="6"/>
      <c r="D17" s="19">
        <v>0</v>
      </c>
      <c r="E17" s="28">
        <f t="shared" si="0"/>
        <v>22500</v>
      </c>
      <c r="F17" s="9"/>
      <c r="G17" s="9"/>
      <c r="H17" s="9"/>
      <c r="N17" s="22"/>
    </row>
    <row r="18" spans="1:14" ht="15.75" thickBot="1" x14ac:dyDescent="0.3">
      <c r="A18" s="15" t="s">
        <v>6</v>
      </c>
      <c r="B18" s="14">
        <f>SUM(B6,B10,B11,B12,B13,B14,B15,B16,B17)</f>
        <v>1046250</v>
      </c>
      <c r="C18" s="30">
        <f>SUM(C6,C10:C17)</f>
        <v>0</v>
      </c>
      <c r="D18" s="31" t="e">
        <f>SUM(D6,D10:D17)</f>
        <v>#DIV/0!</v>
      </c>
      <c r="E18" s="28">
        <f t="shared" si="0"/>
        <v>1046250</v>
      </c>
      <c r="F18" s="10"/>
      <c r="G18" s="10"/>
      <c r="H18" s="10"/>
      <c r="N18" s="22"/>
    </row>
    <row r="19" spans="1:14" x14ac:dyDescent="0.25">
      <c r="N19" s="22"/>
    </row>
    <row r="20" spans="1:14" x14ac:dyDescent="0.25">
      <c r="A20" s="33" t="s">
        <v>22</v>
      </c>
      <c r="B20" s="34">
        <f>I1-B18</f>
        <v>78750</v>
      </c>
      <c r="C20" s="20"/>
      <c r="D20" s="21"/>
      <c r="N20" s="22"/>
    </row>
    <row r="21" spans="1:14" x14ac:dyDescent="0.25">
      <c r="L21" s="22"/>
    </row>
    <row r="22" spans="1:14" x14ac:dyDescent="0.25">
      <c r="A22" t="s">
        <v>14</v>
      </c>
    </row>
    <row r="23" spans="1:14" x14ac:dyDescent="0.25">
      <c r="A23" t="s">
        <v>33</v>
      </c>
    </row>
  </sheetData>
  <mergeCells count="6">
    <mergeCell ref="I1:J1"/>
    <mergeCell ref="B4:D4"/>
    <mergeCell ref="A1:A3"/>
    <mergeCell ref="B1:C1"/>
    <mergeCell ref="D1:E1"/>
    <mergeCell ref="G1:H1"/>
  </mergeCells>
  <pageMargins left="0.7" right="0.7" top="0.75" bottom="0.75" header="0.3" footer="0.3"/>
  <pageSetup paperSize="5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77B90-014C-4B01-99BF-EB9994D19FAC}">
  <dimension ref="A1:N23"/>
  <sheetViews>
    <sheetView showGridLines="0" zoomScale="175" zoomScaleNormal="175" workbookViewId="0">
      <selection activeCell="C5" sqref="C5:D5"/>
    </sheetView>
  </sheetViews>
  <sheetFormatPr defaultColWidth="13.85546875" defaultRowHeight="15" x14ac:dyDescent="0.25"/>
  <cols>
    <col min="1" max="1" width="27.140625" customWidth="1"/>
    <col min="3" max="3" width="14.42578125" customWidth="1"/>
    <col min="4" max="5" width="12.5703125" customWidth="1"/>
    <col min="6" max="6" width="4.42578125" customWidth="1"/>
    <col min="7" max="7" width="19" customWidth="1"/>
    <col min="8" max="8" width="1.140625" hidden="1" customWidth="1"/>
    <col min="9" max="9" width="0.28515625" customWidth="1"/>
    <col min="10" max="10" width="17.28515625" customWidth="1"/>
    <col min="17" max="17" width="15.85546875" customWidth="1"/>
    <col min="22" max="22" width="22.42578125" customWidth="1"/>
  </cols>
  <sheetData>
    <row r="1" spans="1:14" ht="13.5" customHeight="1" x14ac:dyDescent="0.25">
      <c r="A1" s="39" t="s">
        <v>34</v>
      </c>
      <c r="B1" s="40" t="s">
        <v>15</v>
      </c>
      <c r="C1" s="40"/>
      <c r="D1" s="41">
        <v>1500000000</v>
      </c>
      <c r="E1" s="42"/>
      <c r="G1" s="43" t="s">
        <v>11</v>
      </c>
      <c r="H1" s="44"/>
      <c r="I1" s="36">
        <f>D1*0.007</f>
        <v>10500000</v>
      </c>
      <c r="J1" s="37"/>
      <c r="K1" s="32" t="s">
        <v>24</v>
      </c>
    </row>
    <row r="2" spans="1:14" ht="12" customHeight="1" x14ac:dyDescent="0.25">
      <c r="A2" s="39"/>
    </row>
    <row r="3" spans="1:14" ht="12" customHeight="1" x14ac:dyDescent="0.25">
      <c r="A3" s="39"/>
    </row>
    <row r="4" spans="1:14" ht="15.75" thickBot="1" x14ac:dyDescent="0.3">
      <c r="B4" s="38"/>
      <c r="C4" s="38"/>
      <c r="D4" s="38"/>
      <c r="E4" s="8"/>
      <c r="F4" s="8"/>
      <c r="G4" s="8"/>
      <c r="H4" s="8"/>
      <c r="J4" s="1"/>
    </row>
    <row r="5" spans="1:14" ht="15.75" thickBot="1" x14ac:dyDescent="0.3">
      <c r="A5" s="5" t="s">
        <v>5</v>
      </c>
      <c r="B5" s="24" t="s">
        <v>7</v>
      </c>
      <c r="C5" s="25" t="s">
        <v>35</v>
      </c>
      <c r="D5" s="26">
        <v>20.2</v>
      </c>
      <c r="E5" s="29" t="s">
        <v>8</v>
      </c>
      <c r="F5" s="8"/>
      <c r="G5" s="8"/>
      <c r="H5" s="8"/>
    </row>
    <row r="6" spans="1:14" x14ac:dyDescent="0.25">
      <c r="A6" s="2" t="s">
        <v>17</v>
      </c>
      <c r="B6" s="11">
        <f>I1*0.5</f>
        <v>5250000</v>
      </c>
      <c r="C6" s="18"/>
      <c r="D6" s="17" t="e">
        <f>C6/C18</f>
        <v>#DIV/0!</v>
      </c>
      <c r="E6" s="28">
        <f>B6-C6</f>
        <v>5250000</v>
      </c>
      <c r="F6" s="9"/>
      <c r="G6" s="9"/>
      <c r="H6" s="9"/>
      <c r="J6" s="1"/>
      <c r="K6" s="16"/>
      <c r="N6" s="22"/>
    </row>
    <row r="7" spans="1:14" x14ac:dyDescent="0.25">
      <c r="A7" s="23" t="s">
        <v>0</v>
      </c>
      <c r="B7" s="7">
        <f>B6*0.65</f>
        <v>3412500</v>
      </c>
      <c r="C7" s="6"/>
      <c r="D7" s="17"/>
      <c r="E7" s="28">
        <f>B7-C7</f>
        <v>3412500</v>
      </c>
      <c r="F7" s="10"/>
      <c r="G7" s="35"/>
      <c r="H7" s="10"/>
      <c r="J7" s="1"/>
      <c r="K7" s="16"/>
      <c r="N7" s="22"/>
    </row>
    <row r="8" spans="1:14" x14ac:dyDescent="0.25">
      <c r="A8" s="23" t="s">
        <v>3</v>
      </c>
      <c r="B8" s="27">
        <f>B6*0.05</f>
        <v>262500</v>
      </c>
      <c r="C8" s="6"/>
      <c r="D8" s="17"/>
      <c r="E8" s="28">
        <f t="shared" ref="E8:E18" si="0">B8-C8</f>
        <v>262500</v>
      </c>
      <c r="F8" s="10"/>
      <c r="G8" s="10"/>
      <c r="H8" s="10"/>
      <c r="J8" s="1"/>
      <c r="K8" s="16"/>
      <c r="N8" s="22"/>
    </row>
    <row r="9" spans="1:14" x14ac:dyDescent="0.25">
      <c r="A9" s="23" t="s">
        <v>4</v>
      </c>
      <c r="B9" s="27">
        <f>B6*0.25</f>
        <v>1312500</v>
      </c>
      <c r="C9" s="6"/>
      <c r="D9" s="17"/>
      <c r="E9" s="28">
        <f t="shared" si="0"/>
        <v>1312500</v>
      </c>
      <c r="F9" s="10"/>
      <c r="G9" s="10"/>
      <c r="H9" s="10"/>
      <c r="K9" s="16"/>
      <c r="N9" s="22"/>
    </row>
    <row r="10" spans="1:14" x14ac:dyDescent="0.25">
      <c r="A10" s="3" t="s">
        <v>30</v>
      </c>
      <c r="B10" s="12">
        <f>I1*0.18</f>
        <v>1890000</v>
      </c>
      <c r="C10" s="18"/>
      <c r="D10" s="17" t="e">
        <f>C10/C18</f>
        <v>#DIV/0!</v>
      </c>
      <c r="E10" s="28">
        <f t="shared" si="0"/>
        <v>1890000</v>
      </c>
      <c r="F10" s="9"/>
      <c r="G10" s="9"/>
      <c r="H10" s="9"/>
      <c r="J10" s="1"/>
      <c r="K10" s="16"/>
      <c r="N10" s="22"/>
    </row>
    <row r="11" spans="1:14" x14ac:dyDescent="0.25">
      <c r="A11" s="3" t="s">
        <v>19</v>
      </c>
      <c r="B11" s="12">
        <f>I1*0.03</f>
        <v>315000</v>
      </c>
      <c r="C11" s="18"/>
      <c r="D11" s="17">
        <v>0</v>
      </c>
      <c r="E11" s="28">
        <f t="shared" si="0"/>
        <v>315000</v>
      </c>
      <c r="F11" s="9"/>
      <c r="G11" s="9"/>
      <c r="H11" s="9"/>
      <c r="N11" s="22"/>
    </row>
    <row r="12" spans="1:14" x14ac:dyDescent="0.25">
      <c r="A12" s="3" t="s">
        <v>26</v>
      </c>
      <c r="B12" s="12">
        <f>I1*0.04</f>
        <v>420000</v>
      </c>
      <c r="C12" s="18"/>
      <c r="D12" s="17">
        <v>0</v>
      </c>
      <c r="E12" s="28">
        <f t="shared" si="0"/>
        <v>420000</v>
      </c>
      <c r="F12" s="9"/>
      <c r="G12" s="9"/>
      <c r="H12" s="9"/>
      <c r="J12" s="1"/>
      <c r="K12" s="16"/>
      <c r="N12" s="22"/>
    </row>
    <row r="13" spans="1:14" x14ac:dyDescent="0.25">
      <c r="A13" s="3" t="s">
        <v>12</v>
      </c>
      <c r="B13" s="12">
        <f>I1*0.05</f>
        <v>525000</v>
      </c>
      <c r="C13" s="18"/>
      <c r="D13" s="17" t="e">
        <f>C13/C18</f>
        <v>#DIV/0!</v>
      </c>
      <c r="E13" s="28">
        <f t="shared" si="0"/>
        <v>525000</v>
      </c>
      <c r="F13" s="9"/>
      <c r="G13" s="9"/>
      <c r="H13" s="9"/>
      <c r="J13" s="1"/>
      <c r="K13" s="16"/>
      <c r="N13" s="22"/>
    </row>
    <row r="14" spans="1:14" x14ac:dyDescent="0.25">
      <c r="A14" s="3" t="s">
        <v>13</v>
      </c>
      <c r="B14" s="12">
        <f>I1*0.05</f>
        <v>525000</v>
      </c>
      <c r="C14" s="18"/>
      <c r="D14" s="17">
        <v>0</v>
      </c>
      <c r="E14" s="28">
        <f t="shared" si="0"/>
        <v>525000</v>
      </c>
      <c r="F14" s="9"/>
      <c r="G14" s="9"/>
      <c r="H14" s="9"/>
      <c r="J14" s="1"/>
      <c r="K14" s="16"/>
      <c r="N14" s="22"/>
    </row>
    <row r="15" spans="1:14" x14ac:dyDescent="0.25">
      <c r="A15" s="3" t="s">
        <v>28</v>
      </c>
      <c r="B15" s="12">
        <f>I1*0.01</f>
        <v>105000</v>
      </c>
      <c r="C15" s="18"/>
      <c r="D15" s="17" t="e">
        <f>C15/C18</f>
        <v>#DIV/0!</v>
      </c>
      <c r="E15" s="28">
        <f t="shared" si="0"/>
        <v>105000</v>
      </c>
      <c r="F15" s="9"/>
      <c r="G15" s="9"/>
      <c r="H15" s="9"/>
      <c r="N15" s="22"/>
    </row>
    <row r="16" spans="1:14" x14ac:dyDescent="0.25">
      <c r="A16" s="3" t="s">
        <v>27</v>
      </c>
      <c r="B16" s="12">
        <f>I1*0.02</f>
        <v>210000</v>
      </c>
      <c r="C16" s="18"/>
      <c r="D16" s="17" t="e">
        <f>C16/C18</f>
        <v>#DIV/0!</v>
      </c>
      <c r="E16" s="28">
        <f t="shared" si="0"/>
        <v>210000</v>
      </c>
      <c r="F16" s="9"/>
      <c r="G16" s="9"/>
      <c r="H16" s="9"/>
      <c r="N16" s="22"/>
    </row>
    <row r="17" spans="1:14" ht="15.75" thickBot="1" x14ac:dyDescent="0.3">
      <c r="A17" s="4" t="s">
        <v>25</v>
      </c>
      <c r="B17" s="13">
        <f>I1*0.01</f>
        <v>105000</v>
      </c>
      <c r="C17" s="6"/>
      <c r="D17" s="19">
        <v>0</v>
      </c>
      <c r="E17" s="28">
        <f t="shared" si="0"/>
        <v>105000</v>
      </c>
      <c r="F17" s="9"/>
      <c r="G17" s="9"/>
      <c r="H17" s="9"/>
      <c r="N17" s="22"/>
    </row>
    <row r="18" spans="1:14" ht="15.75" thickBot="1" x14ac:dyDescent="0.3">
      <c r="A18" s="15" t="s">
        <v>6</v>
      </c>
      <c r="B18" s="14">
        <f>SUM(B6,B10,B11,B12,B13,B14,B15,B16,B17)</f>
        <v>9345000</v>
      </c>
      <c r="C18" s="30">
        <f>SUM(C6,C10:C17)</f>
        <v>0</v>
      </c>
      <c r="D18" s="31" t="e">
        <f>SUM(D6,D10:D17)</f>
        <v>#DIV/0!</v>
      </c>
      <c r="E18" s="28">
        <f t="shared" si="0"/>
        <v>9345000</v>
      </c>
      <c r="F18" s="10"/>
      <c r="G18" s="10"/>
      <c r="H18" s="10"/>
      <c r="N18" s="22"/>
    </row>
    <row r="19" spans="1:14" x14ac:dyDescent="0.25">
      <c r="N19" s="22"/>
    </row>
    <row r="20" spans="1:14" x14ac:dyDescent="0.25">
      <c r="A20" s="33" t="s">
        <v>22</v>
      </c>
      <c r="B20" s="34">
        <f>I1-B18</f>
        <v>1155000</v>
      </c>
      <c r="C20" s="20"/>
      <c r="D20" s="21"/>
      <c r="N20" s="22"/>
    </row>
    <row r="21" spans="1:14" x14ac:dyDescent="0.25">
      <c r="L21" s="22"/>
    </row>
    <row r="22" spans="1:14" x14ac:dyDescent="0.25">
      <c r="A22" t="s">
        <v>14</v>
      </c>
    </row>
    <row r="23" spans="1:14" x14ac:dyDescent="0.25">
      <c r="A23" t="s">
        <v>33</v>
      </c>
    </row>
  </sheetData>
  <mergeCells count="6">
    <mergeCell ref="I1:J1"/>
    <mergeCell ref="B4:D4"/>
    <mergeCell ref="A1:A3"/>
    <mergeCell ref="B1:C1"/>
    <mergeCell ref="D1:E1"/>
    <mergeCell ref="G1:H1"/>
  </mergeCells>
  <pageMargins left="0.7" right="0.7" top="0.75" bottom="0.75" header="0.3" footer="0.3"/>
  <pageSetup paperSize="5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374D4-A855-413B-9419-EA63936DC1E3}">
  <dimension ref="A1:N23"/>
  <sheetViews>
    <sheetView showGridLines="0" tabSelected="1" zoomScale="175" zoomScaleNormal="175" workbookViewId="0">
      <selection sqref="A1:A3"/>
    </sheetView>
  </sheetViews>
  <sheetFormatPr defaultColWidth="13.85546875" defaultRowHeight="15" x14ac:dyDescent="0.25"/>
  <cols>
    <col min="1" max="1" width="27.140625" customWidth="1"/>
    <col min="3" max="3" width="14.42578125" customWidth="1"/>
    <col min="4" max="5" width="12.5703125" customWidth="1"/>
    <col min="6" max="6" width="4.42578125" customWidth="1"/>
    <col min="7" max="7" width="19" customWidth="1"/>
    <col min="8" max="8" width="1.140625" hidden="1" customWidth="1"/>
    <col min="9" max="9" width="0.28515625" customWidth="1"/>
    <col min="10" max="10" width="17.28515625" customWidth="1"/>
    <col min="17" max="17" width="15.85546875" customWidth="1"/>
    <col min="22" max="22" width="22.42578125" customWidth="1"/>
  </cols>
  <sheetData>
    <row r="1" spans="1:14" ht="13.5" customHeight="1" x14ac:dyDescent="0.25">
      <c r="A1" s="39" t="s">
        <v>34</v>
      </c>
      <c r="B1" s="40" t="s">
        <v>15</v>
      </c>
      <c r="C1" s="40"/>
      <c r="D1" s="41">
        <v>1500000000</v>
      </c>
      <c r="E1" s="42"/>
      <c r="G1" s="43" t="s">
        <v>11</v>
      </c>
      <c r="H1" s="44"/>
      <c r="I1" s="36">
        <f>D1*0.007</f>
        <v>10500000</v>
      </c>
      <c r="J1" s="37"/>
      <c r="K1" s="32" t="s">
        <v>24</v>
      </c>
    </row>
    <row r="2" spans="1:14" ht="12" customHeight="1" x14ac:dyDescent="0.25">
      <c r="A2" s="39"/>
    </row>
    <row r="3" spans="1:14" ht="12" customHeight="1" x14ac:dyDescent="0.25">
      <c r="A3" s="39"/>
    </row>
    <row r="4" spans="1:14" ht="15.75" thickBot="1" x14ac:dyDescent="0.3">
      <c r="B4" s="38"/>
      <c r="C4" s="38"/>
      <c r="D4" s="38"/>
      <c r="E4" s="8"/>
      <c r="F4" s="8"/>
      <c r="G4" s="8"/>
      <c r="H4" s="8"/>
      <c r="J4" s="1"/>
    </row>
    <row r="5" spans="1:14" ht="15.75" thickBot="1" x14ac:dyDescent="0.3">
      <c r="A5" s="5" t="s">
        <v>5</v>
      </c>
      <c r="B5" s="24" t="s">
        <v>7</v>
      </c>
      <c r="C5" s="25" t="s">
        <v>35</v>
      </c>
      <c r="D5" s="26">
        <v>20.2</v>
      </c>
      <c r="E5" s="29" t="s">
        <v>8</v>
      </c>
      <c r="F5" s="8"/>
      <c r="G5" s="8"/>
      <c r="H5" s="8"/>
    </row>
    <row r="6" spans="1:14" x14ac:dyDescent="0.25">
      <c r="A6" s="2" t="s">
        <v>17</v>
      </c>
      <c r="B6" s="11">
        <f>I1*0.5</f>
        <v>5250000</v>
      </c>
      <c r="C6" s="18"/>
      <c r="D6" s="17" t="e">
        <f>C6/C18</f>
        <v>#DIV/0!</v>
      </c>
      <c r="E6" s="28">
        <f>B6-C6</f>
        <v>5250000</v>
      </c>
      <c r="F6" s="9"/>
      <c r="G6" s="9"/>
      <c r="H6" s="9"/>
      <c r="J6" s="1"/>
      <c r="K6" s="16"/>
      <c r="N6" s="22"/>
    </row>
    <row r="7" spans="1:14" x14ac:dyDescent="0.25">
      <c r="A7" s="23" t="s">
        <v>0</v>
      </c>
      <c r="B7" s="7">
        <f>B6*0.65</f>
        <v>3412500</v>
      </c>
      <c r="C7" s="6"/>
      <c r="D7" s="17"/>
      <c r="E7" s="28">
        <f>B7-C7</f>
        <v>3412500</v>
      </c>
      <c r="F7" s="10"/>
      <c r="G7" s="35"/>
      <c r="H7" s="10"/>
      <c r="J7" s="1"/>
      <c r="K7" s="16"/>
      <c r="N7" s="22"/>
    </row>
    <row r="8" spans="1:14" x14ac:dyDescent="0.25">
      <c r="A8" s="23" t="s">
        <v>3</v>
      </c>
      <c r="B8" s="27">
        <f>B6*0.15</f>
        <v>787500</v>
      </c>
      <c r="C8" s="6"/>
      <c r="D8" s="17"/>
      <c r="E8" s="28">
        <f t="shared" ref="E8:E18" si="0">B8-C8</f>
        <v>787500</v>
      </c>
      <c r="F8" s="10"/>
      <c r="G8" s="10"/>
      <c r="H8" s="10"/>
      <c r="J8" s="1"/>
      <c r="K8" s="16"/>
      <c r="N8" s="22"/>
    </row>
    <row r="9" spans="1:14" x14ac:dyDescent="0.25">
      <c r="A9" s="23" t="s">
        <v>4</v>
      </c>
      <c r="B9" s="27">
        <f>B6*0.2</f>
        <v>1050000</v>
      </c>
      <c r="C9" s="6"/>
      <c r="D9" s="17"/>
      <c r="E9" s="28">
        <f t="shared" si="0"/>
        <v>1050000</v>
      </c>
      <c r="F9" s="10"/>
      <c r="G9" s="10"/>
      <c r="H9" s="10"/>
      <c r="K9" s="16"/>
      <c r="N9" s="22"/>
    </row>
    <row r="10" spans="1:14" x14ac:dyDescent="0.25">
      <c r="A10" s="3" t="s">
        <v>30</v>
      </c>
      <c r="B10" s="12">
        <f>I1*0.18</f>
        <v>1890000</v>
      </c>
      <c r="C10" s="18"/>
      <c r="D10" s="17" t="e">
        <f>C10/C18</f>
        <v>#DIV/0!</v>
      </c>
      <c r="E10" s="28">
        <f t="shared" si="0"/>
        <v>1890000</v>
      </c>
      <c r="F10" s="9"/>
      <c r="G10" s="9"/>
      <c r="H10" s="9"/>
      <c r="J10" s="1"/>
      <c r="K10" s="16"/>
      <c r="N10" s="22"/>
    </row>
    <row r="11" spans="1:14" x14ac:dyDescent="0.25">
      <c r="A11" s="3" t="s">
        <v>19</v>
      </c>
      <c r="B11" s="12">
        <f>I1*0.03</f>
        <v>315000</v>
      </c>
      <c r="C11" s="18"/>
      <c r="D11" s="17">
        <v>0</v>
      </c>
      <c r="E11" s="28">
        <f t="shared" si="0"/>
        <v>315000</v>
      </c>
      <c r="F11" s="9"/>
      <c r="G11" s="9"/>
      <c r="H11" s="9"/>
      <c r="N11" s="22"/>
    </row>
    <row r="12" spans="1:14" x14ac:dyDescent="0.25">
      <c r="A12" s="3" t="s">
        <v>26</v>
      </c>
      <c r="B12" s="12">
        <f>I1*0.04</f>
        <v>420000</v>
      </c>
      <c r="C12" s="18"/>
      <c r="D12" s="17">
        <v>0</v>
      </c>
      <c r="E12" s="28">
        <f t="shared" si="0"/>
        <v>420000</v>
      </c>
      <c r="F12" s="9"/>
      <c r="G12" s="9"/>
      <c r="H12" s="9"/>
      <c r="J12" s="1"/>
      <c r="K12" s="16"/>
      <c r="N12" s="22"/>
    </row>
    <row r="13" spans="1:14" x14ac:dyDescent="0.25">
      <c r="A13" s="3" t="s">
        <v>12</v>
      </c>
      <c r="B13" s="12">
        <f>I1*0.05</f>
        <v>525000</v>
      </c>
      <c r="C13" s="18"/>
      <c r="D13" s="17" t="e">
        <f>C13/C18</f>
        <v>#DIV/0!</v>
      </c>
      <c r="E13" s="28">
        <f t="shared" si="0"/>
        <v>525000</v>
      </c>
      <c r="F13" s="9"/>
      <c r="G13" s="9"/>
      <c r="H13" s="9"/>
      <c r="J13" s="1"/>
      <c r="K13" s="16"/>
      <c r="N13" s="22"/>
    </row>
    <row r="14" spans="1:14" x14ac:dyDescent="0.25">
      <c r="A14" s="3" t="s">
        <v>13</v>
      </c>
      <c r="B14" s="12">
        <f>I1*0.05</f>
        <v>525000</v>
      </c>
      <c r="C14" s="18"/>
      <c r="D14" s="17">
        <v>0</v>
      </c>
      <c r="E14" s="28">
        <f t="shared" si="0"/>
        <v>525000</v>
      </c>
      <c r="F14" s="9"/>
      <c r="G14" s="9"/>
      <c r="H14" s="9"/>
      <c r="J14" s="1"/>
      <c r="K14" s="16"/>
      <c r="N14" s="22"/>
    </row>
    <row r="15" spans="1:14" x14ac:dyDescent="0.25">
      <c r="A15" s="3" t="s">
        <v>28</v>
      </c>
      <c r="B15" s="12">
        <f>I1*0.01</f>
        <v>105000</v>
      </c>
      <c r="C15" s="18"/>
      <c r="D15" s="17" t="e">
        <f>C15/C18</f>
        <v>#DIV/0!</v>
      </c>
      <c r="E15" s="28">
        <f t="shared" si="0"/>
        <v>105000</v>
      </c>
      <c r="F15" s="9"/>
      <c r="G15" s="9"/>
      <c r="H15" s="9"/>
      <c r="N15" s="22"/>
    </row>
    <row r="16" spans="1:14" x14ac:dyDescent="0.25">
      <c r="A16" s="3" t="s">
        <v>27</v>
      </c>
      <c r="B16" s="12">
        <f>I1*0.02</f>
        <v>210000</v>
      </c>
      <c r="C16" s="18"/>
      <c r="D16" s="17" t="e">
        <f>C16/C18</f>
        <v>#DIV/0!</v>
      </c>
      <c r="E16" s="28">
        <f t="shared" si="0"/>
        <v>210000</v>
      </c>
      <c r="F16" s="9"/>
      <c r="G16" s="9"/>
      <c r="H16" s="9"/>
      <c r="N16" s="22"/>
    </row>
    <row r="17" spans="1:14" ht="15.75" thickBot="1" x14ac:dyDescent="0.3">
      <c r="A17" s="4" t="s">
        <v>25</v>
      </c>
      <c r="B17" s="13">
        <f>I1*0.01</f>
        <v>105000</v>
      </c>
      <c r="C17" s="6"/>
      <c r="D17" s="19">
        <v>0</v>
      </c>
      <c r="E17" s="28">
        <f t="shared" si="0"/>
        <v>105000</v>
      </c>
      <c r="F17" s="9"/>
      <c r="G17" s="9"/>
      <c r="H17" s="9"/>
      <c r="N17" s="22"/>
    </row>
    <row r="18" spans="1:14" ht="15.75" thickBot="1" x14ac:dyDescent="0.3">
      <c r="A18" s="15" t="s">
        <v>6</v>
      </c>
      <c r="B18" s="14">
        <f>SUM(B6,B10,B11,B12,B13,B14,B15,B16,B17)</f>
        <v>9345000</v>
      </c>
      <c r="C18" s="30">
        <f>SUM(C6,C10:C17)</f>
        <v>0</v>
      </c>
      <c r="D18" s="31" t="e">
        <f>SUM(D6,D10:D17)</f>
        <v>#DIV/0!</v>
      </c>
      <c r="E18" s="28">
        <f t="shared" si="0"/>
        <v>9345000</v>
      </c>
      <c r="F18" s="10"/>
      <c r="G18" s="10"/>
      <c r="H18" s="10"/>
      <c r="N18" s="22"/>
    </row>
    <row r="19" spans="1:14" x14ac:dyDescent="0.25">
      <c r="N19" s="22"/>
    </row>
    <row r="20" spans="1:14" x14ac:dyDescent="0.25">
      <c r="A20" s="33" t="s">
        <v>22</v>
      </c>
      <c r="B20" s="34">
        <f>I1-B18</f>
        <v>1155000</v>
      </c>
      <c r="C20" s="20"/>
      <c r="D20" s="21"/>
      <c r="N20" s="22"/>
    </row>
    <row r="21" spans="1:14" x14ac:dyDescent="0.25">
      <c r="L21" s="22"/>
    </row>
    <row r="22" spans="1:14" x14ac:dyDescent="0.25">
      <c r="A22" t="s">
        <v>14</v>
      </c>
    </row>
    <row r="23" spans="1:14" x14ac:dyDescent="0.25">
      <c r="A23" t="s">
        <v>33</v>
      </c>
    </row>
  </sheetData>
  <mergeCells count="6">
    <mergeCell ref="I1:J1"/>
    <mergeCell ref="B4:D4"/>
    <mergeCell ref="A1:A3"/>
    <mergeCell ref="B1:C1"/>
    <mergeCell ref="D1:E1"/>
    <mergeCell ref="G1:H1"/>
  </mergeCells>
  <pageMargins left="0.7" right="0.7" top="0.75" bottom="0.75" header="0.3" footer="0.3"/>
  <pageSetup paperSize="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Small - Keep Website</vt:lpstr>
      <vt:lpstr>Small - New Website</vt:lpstr>
      <vt:lpstr>Medium - Keep Website</vt:lpstr>
      <vt:lpstr>Medium - New Website</vt:lpstr>
      <vt:lpstr>Large - Keep Website</vt:lpstr>
      <vt:lpstr>Large - New Website</vt:lpstr>
      <vt:lpstr>Giant - Keep Website</vt:lpstr>
      <vt:lpstr>Giant - New Website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</dc:creator>
  <cp:lastModifiedBy>Kevin</cp:lastModifiedBy>
  <cp:lastPrinted>2015-06-21T01:07:58Z</cp:lastPrinted>
  <dcterms:created xsi:type="dcterms:W3CDTF">2015-04-06T17:02:43Z</dcterms:created>
  <dcterms:modified xsi:type="dcterms:W3CDTF">2020-09-30T20:38:33Z</dcterms:modified>
</cp:coreProperties>
</file>